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5505" yWindow="420" windowWidth="43575" windowHeight="15990" tabRatio="765"/>
  </bookViews>
  <sheets>
    <sheet name="dose rate readings from boxes" sheetId="7" r:id="rId1"/>
    <sheet name="Sheet1" sheetId="8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" i="7" l="1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9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3" i="7"/>
  <c r="E53" i="7"/>
  <c r="E52" i="7"/>
  <c r="H18" i="7"/>
  <c r="H22" i="7"/>
  <c r="H52" i="7"/>
  <c r="J59" i="7"/>
  <c r="J65" i="7"/>
  <c r="J60" i="7"/>
  <c r="J64" i="7"/>
  <c r="F52" i="7"/>
  <c r="J66" i="7"/>
  <c r="L7" i="7"/>
  <c r="J58" i="7"/>
  <c r="H6" i="7"/>
  <c r="H10" i="7"/>
  <c r="H14" i="7"/>
  <c r="H26" i="7"/>
  <c r="H30" i="7"/>
  <c r="H34" i="7"/>
  <c r="H38" i="7"/>
  <c r="H42" i="7"/>
  <c r="H46" i="7"/>
  <c r="H50" i="7"/>
  <c r="M9" i="7"/>
</calcChain>
</file>

<file path=xl/sharedStrings.xml><?xml version="1.0" encoding="utf-8"?>
<sst xmlns="http://schemas.openxmlformats.org/spreadsheetml/2006/main" count="220" uniqueCount="45">
  <si>
    <t>Box #</t>
  </si>
  <si>
    <t>Survey date</t>
  </si>
  <si>
    <t>Box type</t>
  </si>
  <si>
    <t>Reading (uRem/hr)</t>
  </si>
  <si>
    <t>VB1024</t>
  </si>
  <si>
    <t>Location</t>
  </si>
  <si>
    <t>front</t>
  </si>
  <si>
    <t>left</t>
  </si>
  <si>
    <t>back</t>
  </si>
  <si>
    <t>right</t>
  </si>
  <si>
    <t>total Radium (pCi/g)</t>
  </si>
  <si>
    <t>Vac</t>
  </si>
  <si>
    <t>VB1286</t>
  </si>
  <si>
    <t>VB1447</t>
  </si>
  <si>
    <t>VB1083</t>
  </si>
  <si>
    <t>VB1456</t>
  </si>
  <si>
    <t>V382</t>
  </si>
  <si>
    <t>VB1375</t>
  </si>
  <si>
    <t>VB1430</t>
  </si>
  <si>
    <t>VB1320</t>
  </si>
  <si>
    <t>V246</t>
  </si>
  <si>
    <t>V336</t>
  </si>
  <si>
    <t>VB1115</t>
  </si>
  <si>
    <t>From Fairmont Brine Data p5/36</t>
  </si>
  <si>
    <t>Reference</t>
  </si>
  <si>
    <t>Fairmont Brine Data p11/36</t>
  </si>
  <si>
    <t>max total Ra (pCi/g)</t>
  </si>
  <si>
    <t>Total Ra (pCi/g)</t>
  </si>
  <si>
    <t>Ratio shielded/unshielded</t>
  </si>
  <si>
    <t>average Total Ra summed for all containers</t>
  </si>
  <si>
    <t>Ra-226 Conc on gr 5 of Basic Understanding of NORMS.PDF (pCi/g)</t>
  </si>
  <si>
    <t>Ra-228 Conc on gr 5 of Basic Understanding of NORMS.PDF (pCi/g)</t>
  </si>
  <si>
    <t>Ratio of Ra-228 to Ra-226</t>
  </si>
  <si>
    <t>Ra-226 Conc</t>
  </si>
  <si>
    <t>Ra-228 Conc</t>
  </si>
  <si>
    <t>Representative Concentrations (pCi/g)</t>
  </si>
  <si>
    <t>Conversion from DR to activity from PADEP (uRem/hr per pCi/g)</t>
  </si>
  <si>
    <t>Conversion from Dose rate to activity from Microshiled calculations for shielded container (urem/hr per pCi/g) - see /Microshield/SummaryResults.xls</t>
  </si>
  <si>
    <t>Conversion from Dose rate to activity from Microshiled calculations for unshielded container (urem/hr per pCi/g)- see /Microshield/SummaryResults.xls</t>
  </si>
  <si>
    <t>Total Ra</t>
  </si>
  <si>
    <t>NOTE - The PADEP did use a shielded box with source material of Carbon instead of concrete with a bulk density of 1.5 g/cc</t>
  </si>
  <si>
    <t>Ratio of Ra-228 to total</t>
  </si>
  <si>
    <t>Ratio of Ra-226 to total</t>
  </si>
  <si>
    <t>PADEP Conversion factor</t>
  </si>
  <si>
    <t>PADEP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</si>
</sst>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0" borderId="4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11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8" xfId="0" applyBorder="1"/>
    <xf numFmtId="2" fontId="0" fillId="0" borderId="0" xfId="0" applyNumberFormat="1" applyBorder="1" applyAlignment="1">
      <alignment horizontal="center" vertical="center"/>
    </xf>
    <xf numFmtId="0" fontId="0" fillId="0" borderId="9" xfId="0" applyBorder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10" xfId="0" applyBorder="1"/>
    <xf numFmtId="2" fontId="0" fillId="0" borderId="0" xfId="0" applyNumberFormat="1"/>
    <xf numFmtId="164" fontId="0" fillId="3" borderId="0" xfId="0" applyNumberFormat="1" applyFill="1"/>
    <xf numFmtId="0" fontId="1" fillId="0" borderId="0" xfId="0" applyFont="1" applyAlignment="1">
      <alignment wrapText="1"/>
    </xf>
    <xf numFmtId="0" fontId="0" fillId="0" borderId="0" xfId="0" applyFont="1"/>
  </cellXfs>
  <cellStyles count="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6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topLeftCell="B44" zoomScale="150" zoomScaleNormal="150" zoomScalePageLayoutView="150" workbookViewId="0">
      <selection activeCell="J65" sqref="J65"/>
    </sheetView>
  </sheetViews>
  <sheetFormatPr defaultColWidth="8.85546875" defaultRowHeight="15" x14ac:dyDescent="0.25"/>
  <cols>
    <col min="1" max="2" width="8.85546875" style="1"/>
    <col min="3" max="3" width="10.42578125" style="1" bestFit="1" customWidth="1"/>
    <col min="4" max="4" width="8.85546875" style="1"/>
    <col min="5" max="5" width="10.140625" style="5" customWidth="1"/>
    <col min="6" max="6" width="11.42578125" style="6" bestFit="1" customWidth="1"/>
    <col min="7" max="7" width="28.140625" customWidth="1"/>
    <col min="12" max="12" width="11.42578125" customWidth="1"/>
  </cols>
  <sheetData>
    <row r="1" spans="1:13" x14ac:dyDescent="0.25">
      <c r="H1" t="s">
        <v>44</v>
      </c>
    </row>
    <row r="2" spans="1:13" s="4" customFormat="1" ht="45.75" thickBot="1" x14ac:dyDescent="0.3">
      <c r="A2" s="2" t="s">
        <v>0</v>
      </c>
      <c r="B2" s="2" t="s">
        <v>5</v>
      </c>
      <c r="C2" s="2" t="s">
        <v>1</v>
      </c>
      <c r="D2" s="2" t="s">
        <v>2</v>
      </c>
      <c r="E2" s="3" t="s">
        <v>3</v>
      </c>
      <c r="F2" s="7" t="s">
        <v>10</v>
      </c>
      <c r="G2" s="4" t="s">
        <v>24</v>
      </c>
      <c r="H2" s="31" t="s">
        <v>27</v>
      </c>
      <c r="I2" s="31"/>
      <c r="J2" s="31"/>
      <c r="K2" s="31"/>
    </row>
    <row r="3" spans="1:13" x14ac:dyDescent="0.25">
      <c r="A3" s="13" t="s">
        <v>4</v>
      </c>
      <c r="B3" s="14" t="s">
        <v>6</v>
      </c>
      <c r="C3" s="15">
        <v>42158</v>
      </c>
      <c r="D3" s="14" t="s">
        <v>11</v>
      </c>
      <c r="E3" s="21">
        <v>315.39999999999998</v>
      </c>
      <c r="F3" s="22">
        <f t="shared" ref="F3:F50" si="0">E3/$L$4</f>
        <v>156.13861386138612</v>
      </c>
      <c r="G3" s="23" t="s">
        <v>25</v>
      </c>
      <c r="M3" t="s">
        <v>23</v>
      </c>
    </row>
    <row r="4" spans="1:13" x14ac:dyDescent="0.25">
      <c r="A4" s="16" t="s">
        <v>4</v>
      </c>
      <c r="B4" s="11" t="s">
        <v>7</v>
      </c>
      <c r="C4" s="12">
        <v>42158</v>
      </c>
      <c r="D4" s="11" t="s">
        <v>11</v>
      </c>
      <c r="E4" s="10">
        <v>249.8</v>
      </c>
      <c r="F4" s="24">
        <f t="shared" si="0"/>
        <v>123.66336633663367</v>
      </c>
      <c r="G4" s="25" t="s">
        <v>25</v>
      </c>
      <c r="L4">
        <f>2.02</f>
        <v>2.02</v>
      </c>
      <c r="M4" t="s">
        <v>36</v>
      </c>
    </row>
    <row r="5" spans="1:13" x14ac:dyDescent="0.25">
      <c r="A5" s="16" t="s">
        <v>4</v>
      </c>
      <c r="B5" s="11" t="s">
        <v>8</v>
      </c>
      <c r="C5" s="12">
        <v>42158</v>
      </c>
      <c r="D5" s="11" t="s">
        <v>11</v>
      </c>
      <c r="E5" s="10">
        <v>489.8</v>
      </c>
      <c r="F5" s="24">
        <f t="shared" si="0"/>
        <v>242.47524752475249</v>
      </c>
      <c r="G5" s="25" t="s">
        <v>25</v>
      </c>
      <c r="L5">
        <v>1.32</v>
      </c>
      <c r="M5" t="s">
        <v>37</v>
      </c>
    </row>
    <row r="6" spans="1:13" ht="15.75" thickBot="1" x14ac:dyDescent="0.3">
      <c r="A6" s="17" t="s">
        <v>4</v>
      </c>
      <c r="B6" s="18" t="s">
        <v>9</v>
      </c>
      <c r="C6" s="19">
        <v>42158</v>
      </c>
      <c r="D6" s="18" t="s">
        <v>11</v>
      </c>
      <c r="E6" s="26">
        <v>433.1</v>
      </c>
      <c r="F6" s="27">
        <f t="shared" si="0"/>
        <v>214.40594059405942</v>
      </c>
      <c r="G6" s="28" t="s">
        <v>25</v>
      </c>
      <c r="H6" s="29">
        <f>AVERAGE(F3:F6)</f>
        <v>184.17079207920793</v>
      </c>
      <c r="L6">
        <v>1.93</v>
      </c>
      <c r="M6" s="32" t="s">
        <v>38</v>
      </c>
    </row>
    <row r="7" spans="1:13" x14ac:dyDescent="0.25">
      <c r="A7" s="13" t="s">
        <v>12</v>
      </c>
      <c r="B7" s="14" t="s">
        <v>6</v>
      </c>
      <c r="C7" s="15">
        <v>42158</v>
      </c>
      <c r="D7" s="14" t="s">
        <v>11</v>
      </c>
      <c r="E7" s="21">
        <v>535.29999999999995</v>
      </c>
      <c r="F7" s="22">
        <f t="shared" si="0"/>
        <v>265</v>
      </c>
      <c r="G7" s="23" t="s">
        <v>25</v>
      </c>
      <c r="L7">
        <f>L5/L6</f>
        <v>0.68393782383419699</v>
      </c>
      <c r="M7" s="32" t="s">
        <v>28</v>
      </c>
    </row>
    <row r="8" spans="1:13" ht="15.75" thickBot="1" x14ac:dyDescent="0.3">
      <c r="A8" s="16" t="s">
        <v>12</v>
      </c>
      <c r="B8" s="11" t="s">
        <v>7</v>
      </c>
      <c r="C8" s="12">
        <v>42158</v>
      </c>
      <c r="D8" s="11" t="s">
        <v>11</v>
      </c>
      <c r="E8" s="10">
        <v>499</v>
      </c>
      <c r="F8" s="24">
        <f t="shared" si="0"/>
        <v>247.02970297029702</v>
      </c>
      <c r="G8" s="25" t="s">
        <v>25</v>
      </c>
      <c r="I8" s="1"/>
      <c r="J8" s="1"/>
      <c r="K8" s="1"/>
      <c r="L8" s="5"/>
      <c r="M8" s="6"/>
    </row>
    <row r="9" spans="1:13" ht="30.75" thickBot="1" x14ac:dyDescent="0.3">
      <c r="A9" s="16" t="s">
        <v>12</v>
      </c>
      <c r="B9" s="11" t="s">
        <v>8</v>
      </c>
      <c r="C9" s="12">
        <v>42158</v>
      </c>
      <c r="D9" s="11" t="s">
        <v>11</v>
      </c>
      <c r="E9" s="10">
        <v>503.8</v>
      </c>
      <c r="F9" s="24">
        <f t="shared" si="0"/>
        <v>249.40594059405942</v>
      </c>
      <c r="G9" s="25" t="s">
        <v>25</v>
      </c>
      <c r="I9" s="1"/>
      <c r="J9" s="1"/>
      <c r="K9" s="1"/>
      <c r="L9" s="9" t="s">
        <v>26</v>
      </c>
      <c r="M9" s="8">
        <f>MAX(F3:F50)</f>
        <v>412.12871287128712</v>
      </c>
    </row>
    <row r="10" spans="1:13" ht="15.75" thickBot="1" x14ac:dyDescent="0.3">
      <c r="A10" s="17" t="s">
        <v>12</v>
      </c>
      <c r="B10" s="18" t="s">
        <v>9</v>
      </c>
      <c r="C10" s="19">
        <v>42158</v>
      </c>
      <c r="D10" s="18" t="s">
        <v>11</v>
      </c>
      <c r="E10" s="26">
        <v>500.7</v>
      </c>
      <c r="F10" s="27">
        <f t="shared" si="0"/>
        <v>247.87128712871285</v>
      </c>
      <c r="G10" s="28" t="s">
        <v>25</v>
      </c>
      <c r="H10" s="29">
        <f>AVERAGE(F7:F10)</f>
        <v>252.32673267326732</v>
      </c>
      <c r="J10" s="1"/>
      <c r="K10" s="1"/>
      <c r="L10" s="5"/>
      <c r="M10" s="6"/>
    </row>
    <row r="11" spans="1:13" x14ac:dyDescent="0.25">
      <c r="A11" s="13" t="s">
        <v>13</v>
      </c>
      <c r="B11" s="14" t="s">
        <v>6</v>
      </c>
      <c r="C11" s="15">
        <v>42158</v>
      </c>
      <c r="D11" s="14" t="s">
        <v>11</v>
      </c>
      <c r="E11" s="21">
        <v>471.8</v>
      </c>
      <c r="F11" s="22">
        <f t="shared" si="0"/>
        <v>233.56435643564356</v>
      </c>
      <c r="G11" s="23" t="s">
        <v>25</v>
      </c>
      <c r="L11" t="s">
        <v>40</v>
      </c>
    </row>
    <row r="12" spans="1:13" x14ac:dyDescent="0.25">
      <c r="A12" s="16" t="s">
        <v>13</v>
      </c>
      <c r="B12" s="11" t="s">
        <v>7</v>
      </c>
      <c r="C12" s="12">
        <v>42158</v>
      </c>
      <c r="D12" s="11" t="s">
        <v>11</v>
      </c>
      <c r="E12" s="10">
        <v>488.2</v>
      </c>
      <c r="F12" s="24">
        <f t="shared" si="0"/>
        <v>241.68316831683168</v>
      </c>
      <c r="G12" s="25" t="s">
        <v>25</v>
      </c>
    </row>
    <row r="13" spans="1:13" x14ac:dyDescent="0.25">
      <c r="A13" s="16" t="s">
        <v>13</v>
      </c>
      <c r="B13" s="11" t="s">
        <v>8</v>
      </c>
      <c r="C13" s="12">
        <v>42158</v>
      </c>
      <c r="D13" s="11" t="s">
        <v>11</v>
      </c>
      <c r="E13" s="10">
        <v>471.6</v>
      </c>
      <c r="F13" s="24">
        <f t="shared" si="0"/>
        <v>233.46534653465346</v>
      </c>
      <c r="G13" s="25" t="s">
        <v>25</v>
      </c>
    </row>
    <row r="14" spans="1:13" ht="15.75" thickBot="1" x14ac:dyDescent="0.3">
      <c r="A14" s="17" t="s">
        <v>13</v>
      </c>
      <c r="B14" s="18" t="s">
        <v>9</v>
      </c>
      <c r="C14" s="19">
        <v>42158</v>
      </c>
      <c r="D14" s="18" t="s">
        <v>11</v>
      </c>
      <c r="E14" s="26">
        <v>625.29999999999995</v>
      </c>
      <c r="F14" s="27">
        <f t="shared" si="0"/>
        <v>309.55445544554453</v>
      </c>
      <c r="G14" s="28" t="s">
        <v>25</v>
      </c>
      <c r="H14" s="29">
        <f>AVERAGE(F11:F14)</f>
        <v>254.56683168316829</v>
      </c>
    </row>
    <row r="15" spans="1:13" x14ac:dyDescent="0.25">
      <c r="A15" s="13" t="s">
        <v>14</v>
      </c>
      <c r="B15" s="14" t="s">
        <v>6</v>
      </c>
      <c r="C15" s="15">
        <v>42158</v>
      </c>
      <c r="D15" s="14" t="s">
        <v>11</v>
      </c>
      <c r="E15" s="21">
        <v>510.9</v>
      </c>
      <c r="F15" s="22">
        <f t="shared" si="0"/>
        <v>252.9207920792079</v>
      </c>
      <c r="G15" s="23" t="s">
        <v>25</v>
      </c>
    </row>
    <row r="16" spans="1:13" x14ac:dyDescent="0.25">
      <c r="A16" s="16" t="s">
        <v>14</v>
      </c>
      <c r="B16" s="11" t="s">
        <v>7</v>
      </c>
      <c r="C16" s="12">
        <v>42158</v>
      </c>
      <c r="D16" s="11" t="s">
        <v>11</v>
      </c>
      <c r="E16" s="10">
        <v>671</v>
      </c>
      <c r="F16" s="24">
        <f t="shared" si="0"/>
        <v>332.1782178217822</v>
      </c>
      <c r="G16" s="25" t="s">
        <v>25</v>
      </c>
    </row>
    <row r="17" spans="1:8" x14ac:dyDescent="0.25">
      <c r="A17" s="16" t="s">
        <v>14</v>
      </c>
      <c r="B17" s="11" t="s">
        <v>8</v>
      </c>
      <c r="C17" s="12">
        <v>42158</v>
      </c>
      <c r="D17" s="11" t="s">
        <v>11</v>
      </c>
      <c r="E17" s="10">
        <v>611.20000000000005</v>
      </c>
      <c r="F17" s="24">
        <f t="shared" si="0"/>
        <v>302.57425742574259</v>
      </c>
      <c r="G17" s="25" t="s">
        <v>25</v>
      </c>
    </row>
    <row r="18" spans="1:8" ht="15.75" thickBot="1" x14ac:dyDescent="0.3">
      <c r="A18" s="17" t="s">
        <v>14</v>
      </c>
      <c r="B18" s="18" t="s">
        <v>9</v>
      </c>
      <c r="C18" s="19">
        <v>42158</v>
      </c>
      <c r="D18" s="18" t="s">
        <v>11</v>
      </c>
      <c r="E18" s="26"/>
      <c r="F18" s="27"/>
      <c r="G18" s="28" t="s">
        <v>25</v>
      </c>
      <c r="H18" s="29">
        <f>AVERAGE(F15:F18)</f>
        <v>295.89108910891088</v>
      </c>
    </row>
    <row r="19" spans="1:8" x14ac:dyDescent="0.25">
      <c r="A19" s="13" t="s">
        <v>15</v>
      </c>
      <c r="B19" s="14" t="s">
        <v>6</v>
      </c>
      <c r="C19" s="15">
        <v>42158</v>
      </c>
      <c r="D19" s="14" t="s">
        <v>11</v>
      </c>
      <c r="E19" s="21">
        <v>444.8</v>
      </c>
      <c r="F19" s="22">
        <f t="shared" si="0"/>
        <v>220.19801980198019</v>
      </c>
      <c r="G19" s="23" t="s">
        <v>25</v>
      </c>
    </row>
    <row r="20" spans="1:8" x14ac:dyDescent="0.25">
      <c r="A20" s="16" t="s">
        <v>15</v>
      </c>
      <c r="B20" s="11" t="s">
        <v>7</v>
      </c>
      <c r="C20" s="12">
        <v>42158</v>
      </c>
      <c r="D20" s="11" t="s">
        <v>11</v>
      </c>
      <c r="E20" s="10"/>
      <c r="F20" s="24"/>
      <c r="G20" s="25" t="s">
        <v>25</v>
      </c>
    </row>
    <row r="21" spans="1:8" x14ac:dyDescent="0.25">
      <c r="A21" s="16" t="s">
        <v>15</v>
      </c>
      <c r="B21" s="11" t="s">
        <v>8</v>
      </c>
      <c r="C21" s="12">
        <v>42158</v>
      </c>
      <c r="D21" s="11" t="s">
        <v>11</v>
      </c>
      <c r="E21" s="10">
        <v>530.5</v>
      </c>
      <c r="F21" s="24">
        <f t="shared" si="0"/>
        <v>262.62376237623761</v>
      </c>
      <c r="G21" s="25" t="s">
        <v>25</v>
      </c>
    </row>
    <row r="22" spans="1:8" ht="15.75" thickBot="1" x14ac:dyDescent="0.3">
      <c r="A22" s="17" t="s">
        <v>15</v>
      </c>
      <c r="B22" s="18" t="s">
        <v>9</v>
      </c>
      <c r="C22" s="19">
        <v>42158</v>
      </c>
      <c r="D22" s="18" t="s">
        <v>11</v>
      </c>
      <c r="E22" s="26">
        <v>765.9</v>
      </c>
      <c r="F22" s="27">
        <f t="shared" si="0"/>
        <v>379.15841584158414</v>
      </c>
      <c r="G22" s="28" t="s">
        <v>25</v>
      </c>
      <c r="H22" s="29">
        <f>AVERAGE(F19:F22)</f>
        <v>287.32673267326732</v>
      </c>
    </row>
    <row r="23" spans="1:8" x14ac:dyDescent="0.25">
      <c r="A23" s="13" t="s">
        <v>16</v>
      </c>
      <c r="B23" s="14" t="s">
        <v>6</v>
      </c>
      <c r="C23" s="15">
        <v>42158</v>
      </c>
      <c r="D23" s="14" t="s">
        <v>11</v>
      </c>
      <c r="E23" s="21">
        <v>291.10000000000002</v>
      </c>
      <c r="F23" s="22">
        <f t="shared" si="0"/>
        <v>144.10891089108912</v>
      </c>
      <c r="G23" s="23" t="s">
        <v>25</v>
      </c>
    </row>
    <row r="24" spans="1:8" x14ac:dyDescent="0.25">
      <c r="A24" s="16" t="s">
        <v>16</v>
      </c>
      <c r="B24" s="11" t="s">
        <v>7</v>
      </c>
      <c r="C24" s="12">
        <v>42158</v>
      </c>
      <c r="D24" s="11" t="s">
        <v>11</v>
      </c>
      <c r="E24" s="10">
        <v>704.6</v>
      </c>
      <c r="F24" s="24">
        <f t="shared" si="0"/>
        <v>348.81188118811883</v>
      </c>
      <c r="G24" s="25" t="s">
        <v>25</v>
      </c>
    </row>
    <row r="25" spans="1:8" x14ac:dyDescent="0.25">
      <c r="A25" s="16" t="s">
        <v>16</v>
      </c>
      <c r="B25" s="11" t="s">
        <v>8</v>
      </c>
      <c r="C25" s="12">
        <v>42158</v>
      </c>
      <c r="D25" s="11" t="s">
        <v>11</v>
      </c>
      <c r="E25" s="10">
        <v>422.6</v>
      </c>
      <c r="F25" s="24">
        <f t="shared" si="0"/>
        <v>209.20792079207922</v>
      </c>
      <c r="G25" s="25" t="s">
        <v>25</v>
      </c>
    </row>
    <row r="26" spans="1:8" ht="15.75" thickBot="1" x14ac:dyDescent="0.3">
      <c r="A26" s="17" t="s">
        <v>16</v>
      </c>
      <c r="B26" s="18" t="s">
        <v>9</v>
      </c>
      <c r="C26" s="19">
        <v>42158</v>
      </c>
      <c r="D26" s="18" t="s">
        <v>11</v>
      </c>
      <c r="E26" s="26">
        <v>598</v>
      </c>
      <c r="F26" s="27">
        <f t="shared" si="0"/>
        <v>296.03960396039605</v>
      </c>
      <c r="G26" s="28" t="s">
        <v>25</v>
      </c>
      <c r="H26" s="29">
        <f>AVERAGE(F23:F26)</f>
        <v>249.54207920792084</v>
      </c>
    </row>
    <row r="27" spans="1:8" x14ac:dyDescent="0.25">
      <c r="A27" s="13" t="s">
        <v>17</v>
      </c>
      <c r="B27" s="14" t="s">
        <v>6</v>
      </c>
      <c r="C27" s="15">
        <v>42158</v>
      </c>
      <c r="D27" s="14" t="s">
        <v>11</v>
      </c>
      <c r="E27" s="21">
        <v>329.2</v>
      </c>
      <c r="F27" s="22">
        <f t="shared" si="0"/>
        <v>162.97029702970298</v>
      </c>
      <c r="G27" s="23" t="s">
        <v>25</v>
      </c>
    </row>
    <row r="28" spans="1:8" x14ac:dyDescent="0.25">
      <c r="A28" s="16" t="s">
        <v>17</v>
      </c>
      <c r="B28" s="11" t="s">
        <v>7</v>
      </c>
      <c r="C28" s="12">
        <v>42158</v>
      </c>
      <c r="D28" s="11" t="s">
        <v>11</v>
      </c>
      <c r="E28" s="10">
        <v>471.9</v>
      </c>
      <c r="F28" s="24">
        <f t="shared" si="0"/>
        <v>233.61386138613861</v>
      </c>
      <c r="G28" s="25" t="s">
        <v>25</v>
      </c>
    </row>
    <row r="29" spans="1:8" x14ac:dyDescent="0.25">
      <c r="A29" s="16" t="s">
        <v>17</v>
      </c>
      <c r="B29" s="11" t="s">
        <v>8</v>
      </c>
      <c r="C29" s="12">
        <v>42158</v>
      </c>
      <c r="D29" s="11" t="s">
        <v>11</v>
      </c>
      <c r="E29" s="10">
        <v>326.2</v>
      </c>
      <c r="F29" s="24">
        <f t="shared" si="0"/>
        <v>161.48514851485149</v>
      </c>
      <c r="G29" s="25" t="s">
        <v>25</v>
      </c>
    </row>
    <row r="30" spans="1:8" ht="15.75" thickBot="1" x14ac:dyDescent="0.3">
      <c r="A30" s="17" t="s">
        <v>17</v>
      </c>
      <c r="B30" s="18" t="s">
        <v>9</v>
      </c>
      <c r="C30" s="19">
        <v>42158</v>
      </c>
      <c r="D30" s="18" t="s">
        <v>11</v>
      </c>
      <c r="E30" s="26">
        <v>354.5</v>
      </c>
      <c r="F30" s="27">
        <f t="shared" si="0"/>
        <v>175.49504950495049</v>
      </c>
      <c r="G30" s="28" t="s">
        <v>25</v>
      </c>
      <c r="H30" s="29">
        <f>AVERAGE(F27:F30)</f>
        <v>183.39108910891088</v>
      </c>
    </row>
    <row r="31" spans="1:8" x14ac:dyDescent="0.25">
      <c r="A31" s="13" t="s">
        <v>18</v>
      </c>
      <c r="B31" s="14" t="s">
        <v>6</v>
      </c>
      <c r="C31" s="15">
        <v>42158</v>
      </c>
      <c r="D31" s="14" t="s">
        <v>11</v>
      </c>
      <c r="E31" s="21">
        <v>151.30000000000001</v>
      </c>
      <c r="F31" s="22">
        <f t="shared" si="0"/>
        <v>74.900990099009903</v>
      </c>
      <c r="G31" s="23" t="s">
        <v>25</v>
      </c>
    </row>
    <row r="32" spans="1:8" x14ac:dyDescent="0.25">
      <c r="A32" s="16" t="s">
        <v>18</v>
      </c>
      <c r="B32" s="11" t="s">
        <v>7</v>
      </c>
      <c r="C32" s="12">
        <v>42158</v>
      </c>
      <c r="D32" s="11" t="s">
        <v>11</v>
      </c>
      <c r="E32" s="10">
        <v>229.8</v>
      </c>
      <c r="F32" s="24">
        <f t="shared" si="0"/>
        <v>113.76237623762377</v>
      </c>
      <c r="G32" s="25" t="s">
        <v>25</v>
      </c>
    </row>
    <row r="33" spans="1:8" x14ac:dyDescent="0.25">
      <c r="A33" s="16" t="s">
        <v>18</v>
      </c>
      <c r="B33" s="11" t="s">
        <v>8</v>
      </c>
      <c r="C33" s="12">
        <v>42158</v>
      </c>
      <c r="D33" s="11" t="s">
        <v>11</v>
      </c>
      <c r="E33" s="10">
        <v>233.9</v>
      </c>
      <c r="F33" s="24">
        <f t="shared" si="0"/>
        <v>115.79207920792079</v>
      </c>
      <c r="G33" s="25" t="s">
        <v>25</v>
      </c>
    </row>
    <row r="34" spans="1:8" ht="15.75" thickBot="1" x14ac:dyDescent="0.3">
      <c r="A34" s="17" t="s">
        <v>18</v>
      </c>
      <c r="B34" s="18" t="s">
        <v>9</v>
      </c>
      <c r="C34" s="19">
        <v>42158</v>
      </c>
      <c r="D34" s="18" t="s">
        <v>11</v>
      </c>
      <c r="E34" s="26">
        <v>374.5</v>
      </c>
      <c r="F34" s="27">
        <f t="shared" si="0"/>
        <v>185.39603960396039</v>
      </c>
      <c r="G34" s="28" t="s">
        <v>25</v>
      </c>
      <c r="H34" s="29">
        <f>AVERAGE(F31:F34)</f>
        <v>122.46287128712871</v>
      </c>
    </row>
    <row r="35" spans="1:8" x14ac:dyDescent="0.25">
      <c r="A35" s="13" t="s">
        <v>19</v>
      </c>
      <c r="B35" s="14" t="s">
        <v>6</v>
      </c>
      <c r="C35" s="15">
        <v>42158</v>
      </c>
      <c r="D35" s="14" t="s">
        <v>11</v>
      </c>
      <c r="E35" s="21">
        <v>693</v>
      </c>
      <c r="F35" s="22">
        <f t="shared" si="0"/>
        <v>343.06930693069307</v>
      </c>
      <c r="G35" s="23" t="s">
        <v>25</v>
      </c>
    </row>
    <row r="36" spans="1:8" x14ac:dyDescent="0.25">
      <c r="A36" s="16" t="s">
        <v>19</v>
      </c>
      <c r="B36" s="11" t="s">
        <v>7</v>
      </c>
      <c r="C36" s="12">
        <v>42158</v>
      </c>
      <c r="D36" s="11" t="s">
        <v>11</v>
      </c>
      <c r="E36" s="10">
        <v>649.6</v>
      </c>
      <c r="F36" s="24">
        <f t="shared" si="0"/>
        <v>321.58415841584161</v>
      </c>
      <c r="G36" s="25" t="s">
        <v>25</v>
      </c>
    </row>
    <row r="37" spans="1:8" x14ac:dyDescent="0.25">
      <c r="A37" s="16" t="s">
        <v>19</v>
      </c>
      <c r="B37" s="11" t="s">
        <v>8</v>
      </c>
      <c r="C37" s="12">
        <v>42158</v>
      </c>
      <c r="D37" s="11" t="s">
        <v>11</v>
      </c>
      <c r="E37" s="10">
        <v>481.5</v>
      </c>
      <c r="F37" s="24">
        <f t="shared" si="0"/>
        <v>238.36633663366337</v>
      </c>
      <c r="G37" s="25" t="s">
        <v>25</v>
      </c>
    </row>
    <row r="38" spans="1:8" ht="15.75" thickBot="1" x14ac:dyDescent="0.3">
      <c r="A38" s="17" t="s">
        <v>19</v>
      </c>
      <c r="B38" s="18" t="s">
        <v>9</v>
      </c>
      <c r="C38" s="19">
        <v>42158</v>
      </c>
      <c r="D38" s="18" t="s">
        <v>11</v>
      </c>
      <c r="E38" s="26">
        <v>708.1</v>
      </c>
      <c r="F38" s="27">
        <f t="shared" si="0"/>
        <v>350.54455445544556</v>
      </c>
      <c r="G38" s="28" t="s">
        <v>25</v>
      </c>
      <c r="H38" s="29">
        <f>AVERAGE(F35:F38)</f>
        <v>313.39108910891093</v>
      </c>
    </row>
    <row r="39" spans="1:8" x14ac:dyDescent="0.25">
      <c r="A39" s="13" t="s">
        <v>20</v>
      </c>
      <c r="B39" s="14" t="s">
        <v>6</v>
      </c>
      <c r="C39" s="15">
        <v>42158</v>
      </c>
      <c r="D39" s="14" t="s">
        <v>11</v>
      </c>
      <c r="E39" s="21">
        <v>331.1</v>
      </c>
      <c r="F39" s="22">
        <f t="shared" si="0"/>
        <v>163.91089108910893</v>
      </c>
      <c r="G39" s="23" t="s">
        <v>25</v>
      </c>
    </row>
    <row r="40" spans="1:8" x14ac:dyDescent="0.25">
      <c r="A40" s="16" t="s">
        <v>20</v>
      </c>
      <c r="B40" s="11" t="s">
        <v>7</v>
      </c>
      <c r="C40" s="12">
        <v>42158</v>
      </c>
      <c r="D40" s="11" t="s">
        <v>11</v>
      </c>
      <c r="E40" s="10">
        <v>406.8</v>
      </c>
      <c r="F40" s="24">
        <f t="shared" si="0"/>
        <v>201.38613861386139</v>
      </c>
      <c r="G40" s="25" t="s">
        <v>25</v>
      </c>
    </row>
    <row r="41" spans="1:8" x14ac:dyDescent="0.25">
      <c r="A41" s="16" t="s">
        <v>20</v>
      </c>
      <c r="B41" s="11" t="s">
        <v>8</v>
      </c>
      <c r="C41" s="12">
        <v>42158</v>
      </c>
      <c r="D41" s="11" t="s">
        <v>11</v>
      </c>
      <c r="E41" s="10">
        <v>396.3</v>
      </c>
      <c r="F41" s="24">
        <f t="shared" si="0"/>
        <v>196.1881188118812</v>
      </c>
      <c r="G41" s="25" t="s">
        <v>25</v>
      </c>
    </row>
    <row r="42" spans="1:8" ht="15.75" thickBot="1" x14ac:dyDescent="0.3">
      <c r="A42" s="17" t="s">
        <v>20</v>
      </c>
      <c r="B42" s="18" t="s">
        <v>9</v>
      </c>
      <c r="C42" s="19">
        <v>42158</v>
      </c>
      <c r="D42" s="18" t="s">
        <v>11</v>
      </c>
      <c r="E42" s="26">
        <v>688.5</v>
      </c>
      <c r="F42" s="27">
        <f t="shared" si="0"/>
        <v>340.84158415841586</v>
      </c>
      <c r="G42" s="28" t="s">
        <v>25</v>
      </c>
      <c r="H42" s="29">
        <f>AVERAGE(F39:F42)</f>
        <v>225.58168316831683</v>
      </c>
    </row>
    <row r="43" spans="1:8" x14ac:dyDescent="0.25">
      <c r="A43" s="13" t="s">
        <v>21</v>
      </c>
      <c r="B43" s="14" t="s">
        <v>6</v>
      </c>
      <c r="C43" s="15">
        <v>42158</v>
      </c>
      <c r="D43" s="14" t="s">
        <v>11</v>
      </c>
      <c r="E43" s="21">
        <v>475.3</v>
      </c>
      <c r="F43" s="22">
        <f t="shared" si="0"/>
        <v>235.29702970297029</v>
      </c>
      <c r="G43" s="23" t="s">
        <v>25</v>
      </c>
    </row>
    <row r="44" spans="1:8" x14ac:dyDescent="0.25">
      <c r="A44" s="16" t="s">
        <v>21</v>
      </c>
      <c r="B44" s="11" t="s">
        <v>7</v>
      </c>
      <c r="C44" s="12">
        <v>42158</v>
      </c>
      <c r="D44" s="11" t="s">
        <v>11</v>
      </c>
      <c r="E44" s="10">
        <v>644</v>
      </c>
      <c r="F44" s="24">
        <f t="shared" si="0"/>
        <v>318.81188118811883</v>
      </c>
      <c r="G44" s="25" t="s">
        <v>25</v>
      </c>
    </row>
    <row r="45" spans="1:8" x14ac:dyDescent="0.25">
      <c r="A45" s="16" t="s">
        <v>21</v>
      </c>
      <c r="B45" s="11" t="s">
        <v>8</v>
      </c>
      <c r="C45" s="12">
        <v>42158</v>
      </c>
      <c r="D45" s="11" t="s">
        <v>11</v>
      </c>
      <c r="E45" s="10">
        <v>660.1</v>
      </c>
      <c r="F45" s="24">
        <f t="shared" si="0"/>
        <v>326.78217821782181</v>
      </c>
      <c r="G45" s="25" t="s">
        <v>25</v>
      </c>
    </row>
    <row r="46" spans="1:8" ht="15.75" thickBot="1" x14ac:dyDescent="0.3">
      <c r="A46" s="17" t="s">
        <v>21</v>
      </c>
      <c r="B46" s="18" t="s">
        <v>9</v>
      </c>
      <c r="C46" s="19">
        <v>42158</v>
      </c>
      <c r="D46" s="18" t="s">
        <v>11</v>
      </c>
      <c r="E46" s="26">
        <v>735.2</v>
      </c>
      <c r="F46" s="27">
        <f t="shared" si="0"/>
        <v>363.96039603960401</v>
      </c>
      <c r="G46" s="28" t="s">
        <v>25</v>
      </c>
      <c r="H46" s="29">
        <f>AVERAGE(F43:F46)</f>
        <v>311.21287128712879</v>
      </c>
    </row>
    <row r="47" spans="1:8" x14ac:dyDescent="0.25">
      <c r="A47" s="13" t="s">
        <v>22</v>
      </c>
      <c r="B47" s="14" t="s">
        <v>6</v>
      </c>
      <c r="C47" s="15">
        <v>42158</v>
      </c>
      <c r="D47" s="14" t="s">
        <v>11</v>
      </c>
      <c r="E47" s="21">
        <v>456.6</v>
      </c>
      <c r="F47" s="22">
        <f t="shared" si="0"/>
        <v>226.03960396039605</v>
      </c>
      <c r="G47" s="23" t="s">
        <v>25</v>
      </c>
    </row>
    <row r="48" spans="1:8" x14ac:dyDescent="0.25">
      <c r="A48" s="16" t="s">
        <v>22</v>
      </c>
      <c r="B48" s="11" t="s">
        <v>7</v>
      </c>
      <c r="C48" s="12">
        <v>42158</v>
      </c>
      <c r="D48" s="11" t="s">
        <v>11</v>
      </c>
      <c r="E48" s="10">
        <v>832.5</v>
      </c>
      <c r="F48" s="24">
        <f t="shared" si="0"/>
        <v>412.12871287128712</v>
      </c>
      <c r="G48" s="25" t="s">
        <v>25</v>
      </c>
    </row>
    <row r="49" spans="1:12" x14ac:dyDescent="0.25">
      <c r="A49" s="16" t="s">
        <v>22</v>
      </c>
      <c r="B49" s="11" t="s">
        <v>8</v>
      </c>
      <c r="C49" s="12">
        <v>42158</v>
      </c>
      <c r="D49" s="11" t="s">
        <v>11</v>
      </c>
      <c r="E49" s="10">
        <v>631</v>
      </c>
      <c r="F49" s="24">
        <f t="shared" si="0"/>
        <v>312.37623762376239</v>
      </c>
      <c r="G49" s="25" t="s">
        <v>25</v>
      </c>
      <c r="L49" s="29"/>
    </row>
    <row r="50" spans="1:12" ht="15.75" thickBot="1" x14ac:dyDescent="0.3">
      <c r="A50" s="17" t="s">
        <v>22</v>
      </c>
      <c r="B50" s="18" t="s">
        <v>9</v>
      </c>
      <c r="C50" s="19">
        <v>42158</v>
      </c>
      <c r="D50" s="18" t="s">
        <v>11</v>
      </c>
      <c r="E50" s="26">
        <v>653.70000000000005</v>
      </c>
      <c r="F50" s="27">
        <f t="shared" si="0"/>
        <v>323.61386138613864</v>
      </c>
      <c r="G50" s="28" t="s">
        <v>25</v>
      </c>
      <c r="H50" s="29">
        <f>AVERAGE(F47:F50)</f>
        <v>318.53960396039599</v>
      </c>
    </row>
    <row r="52" spans="1:12" x14ac:dyDescent="0.25">
      <c r="E52" s="20">
        <f>AVERAGE(E3:E50)</f>
        <v>501.06521739130426</v>
      </c>
      <c r="F52" s="20">
        <f>AVERAGE(F3:F50)</f>
        <v>248.05208781747731</v>
      </c>
      <c r="H52" s="30">
        <f>AVERAGE(F3:F50)</f>
        <v>248.05208781747731</v>
      </c>
      <c r="I52" s="30"/>
      <c r="K52" t="s">
        <v>29</v>
      </c>
    </row>
    <row r="53" spans="1:12" x14ac:dyDescent="0.25">
      <c r="E53" s="20">
        <f>STDEV(E3:E50)</f>
        <v>159.31830224412943</v>
      </c>
      <c r="F53" s="20">
        <f>STDEV(F3:F50)</f>
        <v>78.870446655509781</v>
      </c>
      <c r="H53" s="29"/>
    </row>
    <row r="55" spans="1:12" x14ac:dyDescent="0.25">
      <c r="K55" t="s">
        <v>32</v>
      </c>
    </row>
    <row r="56" spans="1:12" x14ac:dyDescent="0.25">
      <c r="J56">
        <v>480</v>
      </c>
      <c r="K56" t="s">
        <v>30</v>
      </c>
    </row>
    <row r="57" spans="1:12" x14ac:dyDescent="0.25">
      <c r="J57">
        <v>183</v>
      </c>
      <c r="K57" t="s">
        <v>31</v>
      </c>
    </row>
    <row r="58" spans="1:12" x14ac:dyDescent="0.25">
      <c r="J58">
        <f>J57/J56</f>
        <v>0.38124999999999998</v>
      </c>
      <c r="K58" t="s">
        <v>32</v>
      </c>
    </row>
    <row r="59" spans="1:12" x14ac:dyDescent="0.25">
      <c r="J59">
        <f>J57/SUM(J56:J57)</f>
        <v>0.27601809954751133</v>
      </c>
      <c r="K59" t="s">
        <v>41</v>
      </c>
    </row>
    <row r="60" spans="1:12" x14ac:dyDescent="0.25">
      <c r="J60">
        <f>J56/SUM(J56:J57)</f>
        <v>0.72398190045248867</v>
      </c>
      <c r="K60" t="s">
        <v>42</v>
      </c>
    </row>
    <row r="62" spans="1:12" x14ac:dyDescent="0.25">
      <c r="J62" t="s">
        <v>35</v>
      </c>
    </row>
    <row r="63" spans="1:12" x14ac:dyDescent="0.25">
      <c r="J63" t="s">
        <v>43</v>
      </c>
    </row>
    <row r="64" spans="1:12" x14ac:dyDescent="0.25">
      <c r="J64">
        <f>H52*$J$60</f>
        <v>179.58522194930484</v>
      </c>
      <c r="K64" t="s">
        <v>33</v>
      </c>
    </row>
    <row r="65" spans="10:11" x14ac:dyDescent="0.25">
      <c r="J65">
        <f>H52*$J$59</f>
        <v>68.466865868172476</v>
      </c>
      <c r="K65" t="s">
        <v>34</v>
      </c>
    </row>
    <row r="66" spans="10:11" x14ac:dyDescent="0.25">
      <c r="J66">
        <f>SUM(J64:J65)</f>
        <v>248.05208781747731</v>
      </c>
      <c r="K66" t="s">
        <v>39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dose rate readings from boxes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