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autoCompressPictures="0"/>
  <bookViews>
    <workbookView xWindow="1395" yWindow="5040" windowWidth="44640" windowHeight="15990" tabRatio="874" activeTab="0"/>
  </bookViews>
  <sheets>
    <sheet name="total tonages" sheetId="4" r:id="rId1"/>
    <sheet name="individual loads" sheetId="16" r:id="rId2"/>
    <sheet name="waste depth, volume" sheetId="10" r:id="rId3"/>
    <sheet name="material data" sheetId="3" r:id="rId4"/>
    <sheet name="REP CONC - waste" sheetId="15" r:id="rId5"/>
    <sheet name="FBP container TENORM survey" sheetId="11" r:id="rId6"/>
  </sheets>
  <calcPr calcId="14562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5" l="1"/>
  <c r="P20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C20" i="15"/>
  <c r="D35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C18" i="15"/>
  <c r="G25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7" i="15"/>
  <c r="C17" i="15"/>
  <c r="D34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D33" i="15"/>
  <c r="P13" i="15"/>
  <c r="P14" i="15"/>
  <c r="O13" i="15"/>
  <c r="O14" i="15"/>
  <c r="N13" i="15"/>
  <c r="N14" i="15"/>
  <c r="M13" i="15"/>
  <c r="M14" i="15"/>
  <c r="L13" i="15"/>
  <c r="L14" i="15"/>
  <c r="K13" i="15"/>
  <c r="K14" i="15"/>
  <c r="J13" i="15"/>
  <c r="J14" i="15"/>
  <c r="I13" i="15"/>
  <c r="I14" i="15"/>
  <c r="H13" i="15"/>
  <c r="H14" i="15"/>
  <c r="G13" i="15"/>
  <c r="G14" i="15"/>
  <c r="F13" i="15"/>
  <c r="F14" i="15"/>
  <c r="E13" i="15"/>
  <c r="E14" i="15"/>
  <c r="D13" i="15"/>
  <c r="D14" i="15"/>
  <c r="C13" i="15"/>
  <c r="C14" i="15"/>
  <c r="Q11" i="15"/>
  <c r="S20" i="15"/>
  <c r="S16" i="15"/>
  <c r="S18" i="15"/>
  <c r="S13" i="15"/>
  <c r="F93" i="16"/>
  <c r="B19" i="3"/>
  <c r="F82" i="16"/>
  <c r="B11" i="3"/>
  <c r="F83" i="16"/>
  <c r="B12" i="3"/>
  <c r="F84" i="16"/>
  <c r="B13" i="3"/>
  <c r="F85" i="16"/>
  <c r="B14" i="3"/>
  <c r="F86" i="16"/>
  <c r="B15" i="3"/>
  <c r="F87" i="16"/>
  <c r="B16" i="3"/>
  <c r="F88" i="16"/>
  <c r="B17" i="3"/>
  <c r="F89" i="16"/>
  <c r="B18" i="3"/>
  <c r="F81" i="16"/>
  <c r="B10" i="3"/>
  <c r="F42" i="16"/>
  <c r="F43" i="16"/>
  <c r="F44" i="16"/>
  <c r="F45" i="16"/>
  <c r="F46" i="16"/>
  <c r="F47" i="16"/>
  <c r="F48" i="16"/>
  <c r="F49" i="16"/>
  <c r="F50" i="16"/>
  <c r="F51" i="16"/>
  <c r="F52" i="16"/>
  <c r="B5" i="3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B6" i="3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B4" i="3"/>
  <c r="F2" i="16"/>
  <c r="F3" i="16"/>
  <c r="F4" i="16"/>
  <c r="F5" i="16"/>
  <c r="B3" i="3"/>
  <c r="S19" i="15"/>
  <c r="S15" i="15"/>
  <c r="S14" i="15"/>
  <c r="S17" i="15"/>
  <c r="V20" i="15"/>
  <c r="V17" i="15"/>
  <c r="V16" i="15"/>
  <c r="V19" i="15"/>
  <c r="V18" i="15"/>
  <c r="V13" i="15"/>
  <c r="V14" i="15"/>
  <c r="G42" i="15"/>
  <c r="V15" i="15"/>
  <c r="E94" i="16"/>
  <c r="G93" i="16"/>
  <c r="F92" i="16"/>
  <c r="G92" i="16"/>
  <c r="F91" i="16"/>
  <c r="G91" i="16"/>
  <c r="F90" i="16"/>
  <c r="G90" i="16"/>
  <c r="G89" i="16"/>
  <c r="G88" i="16"/>
  <c r="G87" i="16"/>
  <c r="G86" i="16"/>
  <c r="G85" i="16"/>
  <c r="G84" i="16"/>
  <c r="G83" i="16"/>
  <c r="G82" i="16"/>
  <c r="G81" i="16"/>
  <c r="G80" i="16"/>
  <c r="G79" i="16"/>
  <c r="G78" i="16"/>
  <c r="G77" i="16"/>
  <c r="G76" i="16"/>
  <c r="G75" i="16"/>
  <c r="G74" i="16"/>
  <c r="G73" i="16"/>
  <c r="G72" i="16"/>
  <c r="G71" i="16"/>
  <c r="G70" i="16"/>
  <c r="G69" i="16"/>
  <c r="G68" i="16"/>
  <c r="G67" i="16"/>
  <c r="G66" i="16"/>
  <c r="G65" i="16"/>
  <c r="G64" i="16"/>
  <c r="G63" i="16"/>
  <c r="G62" i="16"/>
  <c r="G61" i="16"/>
  <c r="G60" i="16"/>
  <c r="G59" i="16"/>
  <c r="G58" i="16"/>
  <c r="G57" i="16"/>
  <c r="G56" i="16"/>
  <c r="G55" i="16"/>
  <c r="G54" i="16"/>
  <c r="G53" i="16"/>
  <c r="G52" i="16"/>
  <c r="G51" i="16"/>
  <c r="G50" i="16"/>
  <c r="G49" i="16"/>
  <c r="G48" i="16"/>
  <c r="G47" i="16"/>
  <c r="G46" i="16"/>
  <c r="G45" i="16"/>
  <c r="G44" i="16"/>
  <c r="G43" i="16"/>
  <c r="G42" i="16"/>
  <c r="G41" i="16"/>
  <c r="G40" i="16"/>
  <c r="G39" i="16"/>
  <c r="G38" i="16"/>
  <c r="G37" i="16"/>
  <c r="G36" i="16"/>
  <c r="G35" i="16"/>
  <c r="G34" i="16"/>
  <c r="G33" i="16"/>
  <c r="G32" i="16"/>
  <c r="G31" i="16"/>
  <c r="G30" i="16"/>
  <c r="G29" i="16"/>
  <c r="G28" i="16"/>
  <c r="G27" i="16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4" i="16"/>
  <c r="G3" i="16"/>
  <c r="A3" i="16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69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8" i="16"/>
  <c r="A89" i="16"/>
  <c r="A90" i="16"/>
  <c r="A91" i="16"/>
  <c r="A92" i="16"/>
  <c r="A93" i="16"/>
  <c r="G2" i="16"/>
  <c r="G94" i="16"/>
  <c r="F94" i="16"/>
  <c r="I41" i="15"/>
  <c r="H41" i="15"/>
  <c r="G41" i="15"/>
  <c r="F41" i="15"/>
  <c r="E41" i="15"/>
  <c r="D41" i="15"/>
  <c r="D7" i="15"/>
  <c r="J12" i="11"/>
  <c r="I4" i="11"/>
  <c r="F2" i="11"/>
  <c r="F3" i="11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J10" i="11"/>
  <c r="C13" i="4"/>
  <c r="D13" i="4"/>
  <c r="K8" i="11"/>
  <c r="B144" i="10"/>
  <c r="E144" i="10"/>
  <c r="P131" i="10"/>
  <c r="O131" i="10"/>
  <c r="N131" i="10"/>
  <c r="M131" i="10"/>
  <c r="L131" i="10"/>
  <c r="K131" i="10"/>
  <c r="J131" i="10"/>
  <c r="I131" i="10"/>
  <c r="H131" i="10"/>
  <c r="G131" i="10"/>
  <c r="F131" i="10"/>
  <c r="E131" i="10"/>
  <c r="D131" i="10"/>
  <c r="C131" i="10"/>
  <c r="B131" i="10"/>
  <c r="Q131" i="10"/>
  <c r="Q130" i="10"/>
  <c r="Q129" i="10"/>
  <c r="Q128" i="10"/>
  <c r="Q127" i="10"/>
  <c r="Q126" i="10"/>
  <c r="Q125" i="10"/>
  <c r="Q124" i="10"/>
  <c r="Q123" i="10"/>
  <c r="Q122" i="10"/>
  <c r="Q121" i="10"/>
  <c r="Q120" i="10"/>
  <c r="Q119" i="10"/>
  <c r="Q118" i="10"/>
  <c r="Q117" i="10"/>
  <c r="Q116" i="10"/>
  <c r="Q115" i="10"/>
  <c r="G109" i="10"/>
  <c r="D109" i="10"/>
  <c r="G108" i="10"/>
  <c r="D108" i="10"/>
  <c r="G107" i="10"/>
  <c r="D107" i="10"/>
  <c r="G106" i="10"/>
  <c r="D106" i="10"/>
  <c r="G105" i="10"/>
  <c r="D105" i="10"/>
  <c r="G104" i="10"/>
  <c r="D104" i="10"/>
  <c r="G103" i="10"/>
  <c r="D103" i="10"/>
  <c r="G102" i="10"/>
  <c r="G110" i="10"/>
  <c r="D102" i="10"/>
  <c r="D110" i="10"/>
  <c r="G100" i="10"/>
  <c r="C100" i="10"/>
  <c r="I97" i="10"/>
  <c r="S96" i="10"/>
  <c r="R96" i="10"/>
  <c r="S83" i="10"/>
  <c r="S79" i="10"/>
  <c r="S75" i="10"/>
  <c r="S66" i="10"/>
  <c r="S62" i="10"/>
  <c r="S55" i="10"/>
  <c r="S44" i="10"/>
  <c r="S8" i="10"/>
  <c r="S97" i="10"/>
  <c r="R83" i="10"/>
  <c r="R55" i="10"/>
  <c r="R8" i="10"/>
  <c r="R97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D42" i="15"/>
  <c r="E42" i="15"/>
  <c r="I42" i="15"/>
  <c r="H42" i="15"/>
  <c r="H44" i="15"/>
  <c r="F42" i="15"/>
</calcChain>
</file>

<file path=xl/sharedStrings.xml><?xml version="1.0" encoding="utf-8"?>
<sst xmlns="http://schemas.openxmlformats.org/spreadsheetml/2006/main" count="1289" uniqueCount="307">
  <si>
    <t>Ra-226</t>
  </si>
  <si>
    <t>Ra-228</t>
  </si>
  <si>
    <t>U-238</t>
  </si>
  <si>
    <t>Th-232</t>
  </si>
  <si>
    <t>Greenhunter</t>
  </si>
  <si>
    <t>Nuverra</t>
  </si>
  <si>
    <t>Mass (kg)</t>
  </si>
  <si>
    <t>Reference</t>
  </si>
  <si>
    <t>Generator</t>
  </si>
  <si>
    <t>N/A</t>
  </si>
  <si>
    <t>001-004-016</t>
  </si>
  <si>
    <t>Fairmont Brine</t>
  </si>
  <si>
    <t>LR Daniels</t>
  </si>
  <si>
    <t>Salyer Trucking</t>
  </si>
  <si>
    <t>Material</t>
  </si>
  <si>
    <t>Date Analyzed</t>
  </si>
  <si>
    <t>Lab</t>
  </si>
  <si>
    <t>Units</t>
  </si>
  <si>
    <t>K-40</t>
  </si>
  <si>
    <t>K-40 uncertainty</t>
  </si>
  <si>
    <t>Ra-226 uncertainty</t>
  </si>
  <si>
    <t>Ra-228 uncertainty</t>
  </si>
  <si>
    <t>Th-232 uncertainty</t>
  </si>
  <si>
    <t>U-238 uncertainty</t>
  </si>
  <si>
    <t>Bi-214</t>
  </si>
  <si>
    <t>Bi-214 uncertainty</t>
  </si>
  <si>
    <t>Pb-214</t>
  </si>
  <si>
    <t>Pb-214 uncertainty</t>
  </si>
  <si>
    <t>Notes</t>
  </si>
  <si>
    <t>Fairmont Brine - Sludge Pit Cl</t>
  </si>
  <si>
    <t>Pace Analytical</t>
  </si>
  <si>
    <t>pCi/g</t>
  </si>
  <si>
    <t>dry weight; Lab ID# 30150255001</t>
  </si>
  <si>
    <t>Fairmont Brine Sludge Sample</t>
  </si>
  <si>
    <t>Lab ID# 30164883001</t>
  </si>
  <si>
    <t>TBE</t>
  </si>
  <si>
    <t>Th-230</t>
  </si>
  <si>
    <t>Location</t>
  </si>
  <si>
    <t>Tons</t>
  </si>
  <si>
    <t>Loads</t>
  </si>
  <si>
    <t>Cambrian Well Service</t>
  </si>
  <si>
    <t>Norwich, OH</t>
  </si>
  <si>
    <t>Fairmont, WV</t>
  </si>
  <si>
    <t>Dexter City, OH</t>
  </si>
  <si>
    <t>Ellenboro, WV</t>
  </si>
  <si>
    <t>Portland, OH</t>
  </si>
  <si>
    <t>Reno, OH</t>
  </si>
  <si>
    <t>New Matamoras, OH</t>
  </si>
  <si>
    <t>Norwich OH</t>
  </si>
  <si>
    <t xml:space="preserve"> Detail Customer Activity Report</t>
  </si>
  <si>
    <t>BES, LLC</t>
  </si>
  <si>
    <t>Ticket Date</t>
  </si>
  <si>
    <t>Facility &amp; Ticket
Number</t>
  </si>
  <si>
    <t>Contract</t>
  </si>
  <si>
    <t xml:space="preserve">
Material</t>
  </si>
  <si>
    <t>Billing Quantity (Tons)</t>
  </si>
  <si>
    <t>Manifest Number*</t>
  </si>
  <si>
    <t>Grid Block</t>
  </si>
  <si>
    <t>Transporter*</t>
  </si>
  <si>
    <t>Solidification*</t>
  </si>
  <si>
    <t>Rad levels*</t>
  </si>
  <si>
    <t>Tons/Generator</t>
  </si>
  <si>
    <t>Tons/Waste Stream</t>
  </si>
  <si>
    <t>Y4002150</t>
  </si>
  <si>
    <t>Cambrian Well Services</t>
  </si>
  <si>
    <t>SW-C-SOIL (EX) – EXT</t>
  </si>
  <si>
    <t>J-12</t>
  </si>
  <si>
    <t>Not in BES Data</t>
  </si>
  <si>
    <t>cws 07415-1</t>
  </si>
  <si>
    <t xml:space="preserve">No </t>
  </si>
  <si>
    <t>&lt; 10 mR (as measured by transporter), no other known analyticals</t>
  </si>
  <si>
    <t>K-14</t>
  </si>
  <si>
    <t>&lt; 8 mR (as measured by transporter), no other known analyticals</t>
  </si>
  <si>
    <t>O-12</t>
  </si>
  <si>
    <t>Muskingum Iron and metal</t>
  </si>
  <si>
    <t>Y4002151</t>
  </si>
  <si>
    <t>SW-SOLIDIFICATION - EXT</t>
  </si>
  <si>
    <t>TN</t>
  </si>
  <si>
    <t>K-13</t>
  </si>
  <si>
    <t>BES only had 3 on 8/11</t>
  </si>
  <si>
    <t>J-14</t>
  </si>
  <si>
    <t>J-13</t>
  </si>
  <si>
    <t>I-12</t>
  </si>
  <si>
    <t>L-13</t>
  </si>
  <si>
    <t>L-14</t>
  </si>
  <si>
    <t>L-14*</t>
  </si>
  <si>
    <t>Y4002155</t>
  </si>
  <si>
    <t>P-11</t>
  </si>
  <si>
    <t>Y4002157</t>
  </si>
  <si>
    <t>I-14</t>
  </si>
  <si>
    <t>Y4002158</t>
  </si>
  <si>
    <t>I-15</t>
  </si>
  <si>
    <t>Y4002159</t>
  </si>
  <si>
    <t>Y4002160</t>
  </si>
  <si>
    <t>M-14</t>
  </si>
  <si>
    <t>Y4002162</t>
  </si>
  <si>
    <t>K-15*</t>
  </si>
  <si>
    <t>O-13</t>
  </si>
  <si>
    <t>P-12</t>
  </si>
  <si>
    <t>Material Summary</t>
  </si>
  <si>
    <t>TOTALS</t>
  </si>
  <si>
    <t>* - Information taken from Advanced TENORM Serives response to Request Infomration, dated march 25, 2016, Atachment 3</t>
  </si>
  <si>
    <t>Rad Waste per Waste Stream (Tons)</t>
  </si>
  <si>
    <t>Tons Rad Waste</t>
  </si>
  <si>
    <t>FB - Aug</t>
  </si>
  <si>
    <t>FB - Dec</t>
  </si>
  <si>
    <t>GH-55</t>
  </si>
  <si>
    <t>GH-57</t>
  </si>
  <si>
    <t>GH-58</t>
  </si>
  <si>
    <t>GH-59</t>
  </si>
  <si>
    <t>GH-60</t>
  </si>
  <si>
    <t>CWS</t>
  </si>
  <si>
    <t>Total Tons***</t>
  </si>
  <si>
    <t>Total CY****</t>
  </si>
  <si>
    <t>% Rad Waste</t>
  </si>
  <si>
    <t xml:space="preserve">Depth to Rad Waste </t>
  </si>
  <si>
    <t>5' - 15'</t>
  </si>
  <si>
    <t>0.5' - 4'</t>
  </si>
  <si>
    <t>3' - 9'</t>
  </si>
  <si>
    <t>0.5' - 5'</t>
  </si>
  <si>
    <t>4' - 6'</t>
  </si>
  <si>
    <t>9' - 17'</t>
  </si>
  <si>
    <t>0.5' - 17'</t>
  </si>
  <si>
    <t>0.5' - 3' and 6' - 14'*</t>
  </si>
  <si>
    <t>K-15</t>
  </si>
  <si>
    <t>Not analyzed**</t>
  </si>
  <si>
    <t>0.5' - 6'</t>
  </si>
  <si>
    <t>5' - 6'</t>
  </si>
  <si>
    <t>6' - 7'</t>
  </si>
  <si>
    <t>0.5' - 1' and 16' - 19'*</t>
  </si>
  <si>
    <t>5' - 10'</t>
  </si>
  <si>
    <t>4' - 5'</t>
  </si>
  <si>
    <t>*Rad waste placed in more than one period of time.</t>
  </si>
  <si>
    <t>**Shown on cover log as K-16; believe correct grid block is K-15; depth at K-16 calculated to be 0.5' - 2'.</t>
  </si>
  <si>
    <t>***Total waste into  the landfill on those days when rad waste was received.</t>
  </si>
  <si>
    <t>****Based upon density of 1,500 #/cy.</t>
  </si>
  <si>
    <t>Example:</t>
  </si>
  <si>
    <t>Rad waste was placed in grid block I-12.  5 loads of rad waste were disposed of in I-12 over a 3-day period.</t>
  </si>
  <si>
    <t>Rad waste disposed of in I-12 was 81.27 tons.  Total waste brought to the landfill in that 3-day period was</t>
  </si>
  <si>
    <t>2,211.64 tons which equates to  2,948.85 cubic yards.  The rad waste comprised 3.7% of the total waste</t>
  </si>
  <si>
    <t>for that 3-day period.</t>
  </si>
  <si>
    <t>TOTAL tons of Rad waste</t>
  </si>
  <si>
    <t>POUNDS Rad waste</t>
  </si>
  <si>
    <t>Cubic yards (1500 #/cy)</t>
  </si>
  <si>
    <t>Box #</t>
  </si>
  <si>
    <t>Survey date</t>
  </si>
  <si>
    <t>Box type</t>
  </si>
  <si>
    <t>Reading (uRem/hr)</t>
  </si>
  <si>
    <t>total Radium (pCi/g)</t>
  </si>
  <si>
    <t>VB1024</t>
  </si>
  <si>
    <t>front</t>
  </si>
  <si>
    <t>Vac</t>
  </si>
  <si>
    <t>Fairmont Brine Data p11/36</t>
  </si>
  <si>
    <t>left</t>
  </si>
  <si>
    <t>Conversion from DR to activity (uRem/hr per pCi/g)</t>
  </si>
  <si>
    <t>back</t>
  </si>
  <si>
    <t>right</t>
  </si>
  <si>
    <t>VB1286</t>
  </si>
  <si>
    <t>max total Ra (pCi/g)</t>
  </si>
  <si>
    <t>VB1447</t>
  </si>
  <si>
    <t>VB1083</t>
  </si>
  <si>
    <t>VB1456</t>
  </si>
  <si>
    <t>V382</t>
  </si>
  <si>
    <t>VB1375</t>
  </si>
  <si>
    <t>VB1430</t>
  </si>
  <si>
    <t>VB1320</t>
  </si>
  <si>
    <t>V246</t>
  </si>
  <si>
    <t>V336</t>
  </si>
  <si>
    <t>VB1115</t>
  </si>
  <si>
    <t>average Ra summed for all containers</t>
  </si>
  <si>
    <t>Th-228</t>
  </si>
  <si>
    <t>Material (as described in BRLF activity reports)</t>
  </si>
  <si>
    <t>Billing Quantity (US tons)</t>
  </si>
  <si>
    <t>Billing Quantity (kg)</t>
  </si>
  <si>
    <t>Billing Quantity (cubic meters*)</t>
  </si>
  <si>
    <t>Radioanalytical Data</t>
  </si>
  <si>
    <t>*1500 lbs/cy = 889.91 kg/m3</t>
  </si>
  <si>
    <t>References: "Copy of Detail Customer Activity Rpt 2015 (rev 1)" and "blue ridge" Excel spreadsheet from Dave Rettell</t>
  </si>
  <si>
    <t>Reference: "blue ridge_EAC_JimWade"</t>
  </si>
  <si>
    <t>Ra-226/total Ra</t>
  </si>
  <si>
    <t>Ra-228/total Ra</t>
  </si>
  <si>
    <t>References: "Fairmont Brine Data" p5/36; "PA-DEP-TENORM-Study_Report_Rev._0_01-15-2015"</t>
  </si>
  <si>
    <t>52-79</t>
  </si>
  <si>
    <t>160624081341_0001 p8/15</t>
  </si>
  <si>
    <t>160624081341_0001 p8-9/15</t>
  </si>
  <si>
    <t>5-40</t>
  </si>
  <si>
    <t>41-51</t>
  </si>
  <si>
    <t>Scan1 p25; Pace Fairmont Brine Sludge p24/31</t>
  </si>
  <si>
    <t>Confirmed by FBP, these loads are described by radioanalyticals in "Fairmont Brine Data" p11/36 and "Pace Fairmont Brine Sludge" p24/31.</t>
  </si>
  <si>
    <t>Confirmed by FBP, these loads are described by radioanalyticals in "Fairmont Brine Data" p30/36 (Ra-226, Ra-228, gross alpha/beta)</t>
  </si>
  <si>
    <t>Derivation of Representative Concentrations</t>
  </si>
  <si>
    <t>Ra-226 (pCi/g)</t>
  </si>
  <si>
    <t>Ra-228 (pCi/g)</t>
  </si>
  <si>
    <t>Fraction of Total</t>
  </si>
  <si>
    <t>Description</t>
  </si>
  <si>
    <t>Basis</t>
  </si>
  <si>
    <t>Loads 5-40</t>
  </si>
  <si>
    <t>Loads 41-51</t>
  </si>
  <si>
    <t>Concentrations In Waste by Generator</t>
  </si>
  <si>
    <t>Cambrian (a)</t>
  </si>
  <si>
    <t>Nuverra (b)</t>
  </si>
  <si>
    <t>Total</t>
  </si>
  <si>
    <t>Mass&gt;&gt;&gt;(kg)</t>
  </si>
  <si>
    <t>Weighted Average Conc</t>
  </si>
  <si>
    <t>Inventory</t>
  </si>
  <si>
    <t>Radionuclide</t>
  </si>
  <si>
    <t>Wt Avg Conc (pCi/g)</t>
  </si>
  <si>
    <t>Inventory (Ci)</t>
  </si>
  <si>
    <t>U-234</t>
  </si>
  <si>
    <t>Pb-210 (c)</t>
  </si>
  <si>
    <t>Pb-210</t>
  </si>
  <si>
    <t>Th-228 (d)</t>
  </si>
  <si>
    <t>c. Pb-210 is assumed to have a 3-year ingrowth period, Pb210/Ra226 ratio:</t>
  </si>
  <si>
    <t>d. Th-228 assumed to have a 3-year ingrowth period, Th228/Ra-228 ratio:</t>
  </si>
  <si>
    <t>U-238/Ra-226</t>
  </si>
  <si>
    <t>Th-230/Ra-226</t>
  </si>
  <si>
    <t>Th-232/Ra-228</t>
  </si>
  <si>
    <t>U-238/U-234</t>
  </si>
  <si>
    <t>% total by mass of TENORM</t>
  </si>
  <si>
    <t>total FBP</t>
  </si>
  <si>
    <t>Greenhunter (e)</t>
  </si>
  <si>
    <t>Fairmont (f)</t>
  </si>
  <si>
    <t>(f)</t>
  </si>
  <si>
    <t>(g)</t>
  </si>
  <si>
    <t>Fairmont (g)</t>
  </si>
  <si>
    <t>Confirmed by Greenhunter, these loads are described in "160624081341_0001" (4 filters, Ra-226 and Ra-228)</t>
  </si>
  <si>
    <t>Fairmont Brine Data p30; FMB00012 - FMB00037 p20</t>
  </si>
  <si>
    <t>Colors correspond to those in 'REP CONC - waste' tab</t>
  </si>
  <si>
    <t>Value was below MDC, so MDC used here</t>
  </si>
  <si>
    <t xml:space="preserve">NOTES: </t>
  </si>
  <si>
    <t>Rolloffs_Profile p16/30</t>
  </si>
  <si>
    <t>Rolloffs_Profile p17/30</t>
  </si>
  <si>
    <t>Rolloffs_Profile p19/30</t>
  </si>
  <si>
    <t>Rolloffs_Profile p20/30</t>
  </si>
  <si>
    <t>Rolloffs_Profile p21/30</t>
  </si>
  <si>
    <t>Rolloffs_Profile p22/30</t>
  </si>
  <si>
    <t>Rolloffs_Profile p23/30</t>
  </si>
  <si>
    <t>Nuverra sediment and pea gravel</t>
  </si>
  <si>
    <t>Greenhunter Filter Sample #001 Helen Hunter; Lab ID# 30147009001</t>
  </si>
  <si>
    <t>Greenhunter Filter Sample #002 Mills Hunter; Lab ID# 30147009002</t>
  </si>
  <si>
    <t>Greenhunter Filter Sample #003 Dexter Hunter; Lab ID# 30147009003</t>
  </si>
  <si>
    <t>Greenhunter Filter Sample #004 Ritchie Hunter; Lab ID# 30147009004</t>
  </si>
  <si>
    <t>Greenhunter Filters</t>
  </si>
  <si>
    <t>Nuverra bag filters</t>
  </si>
  <si>
    <t>U-235</t>
  </si>
  <si>
    <t>U-235 uncertainty</t>
  </si>
  <si>
    <t>Bag Filters Profile p4/10</t>
  </si>
  <si>
    <t>Pb-210 uncertainty</t>
  </si>
  <si>
    <t>HWR001:SB1522:S072415; Lab ID#30154435013</t>
  </si>
  <si>
    <t>HWR001:PA164:S072415; Lab ID#30154435014</t>
  </si>
  <si>
    <t>HWR001:PA150:S072415; Lab ID#30154435016</t>
  </si>
  <si>
    <t>HWR001:PA108:S072415; Lab ID#30154435017</t>
  </si>
  <si>
    <t>HWR001:PA162:S072415; Lab ID#30154435018</t>
  </si>
  <si>
    <t>HWR001:PA154:S072415; Lab ID#30154435019</t>
  </si>
  <si>
    <t>HWR001:PA131V:S072415; Lab ID#30154435020</t>
  </si>
  <si>
    <t>3647886_1 - NV0000043-55 Production Documents p4/13</t>
  </si>
  <si>
    <t>Sample (Box#) USTS 190; Lab ID#30162236001</t>
  </si>
  <si>
    <t>Goff Bag Filters 11-30-15; Lab ID# 30166777001</t>
  </si>
  <si>
    <t>Nuverra (h)</t>
  </si>
  <si>
    <t>Nuverra (i)</t>
  </si>
  <si>
    <t>Radionuclide (pCi/g)</t>
  </si>
  <si>
    <t>Loads 1-4</t>
  </si>
  <si>
    <t>Loads 52-79</t>
  </si>
  <si>
    <t>Load 87</t>
  </si>
  <si>
    <t>filter sock found at landfill</t>
  </si>
  <si>
    <t>ADS Blue Ridge Landfill Gamma Survey Report Draft A 4-4-16 p38, 3wks ingrowth; Chase Blue Ridge Data and Chase Advanced Disposal L67141 have rapid counts only</t>
  </si>
  <si>
    <t>1-4</t>
  </si>
  <si>
    <t>Cambrian Wells</t>
  </si>
  <si>
    <t>3648893_1 - CW0000001-26 Production Documents p21/26</t>
  </si>
  <si>
    <t>Project: Kemble 1-D; Lab ID# 30178468001</t>
  </si>
  <si>
    <t>Confirmed by Cambrian Wells, this material is represented by radioanalyticals in file "3648893_1 - CW0000001-26 Production Documents" p21/26.</t>
  </si>
  <si>
    <t>Nuverra Filter cake</t>
  </si>
  <si>
    <t>Th-230 uncertainty</t>
  </si>
  <si>
    <t>e. Greenhunter is average concentration based on radioanalyticals in file :160624081341_0001.pdf", except for Th-230, which is based on filter sock (see a)</t>
  </si>
  <si>
    <t>b. Nuverra based on "Rolloffs_Profile.pdf"</t>
  </si>
  <si>
    <t>NOTE: When only Ra-226/228 concentrations are provided, remaining radionuclides are calculated with the activity ratios shown below, calculated based on filter sock sample (M-001)</t>
  </si>
  <si>
    <t>h. Nuverra data based on "3647886_1 - NV0000043-55 Production Documents.pdf"</t>
  </si>
  <si>
    <t>i. Nuverra data based on "Bag Filters Profile.pdf"</t>
  </si>
  <si>
    <t>"Fairmont Brine Data.pdf", pg 30/36 - measurements from a single sample</t>
  </si>
  <si>
    <t>Estimated Ra-226 and Ra-228 Concentrations in Fairmont Brine</t>
  </si>
  <si>
    <t>filter sock</t>
  </si>
  <si>
    <t>Load numbers correspond to tab "individual loads"</t>
  </si>
  <si>
    <t>Confirmed by Nuverra, this load is Box USTS 190, manifest and analyticals in "ATSEEC000001-ATSEEC000172 - Advanced TENORM RESPONSE Cover Letter Redact…" p9-10/172 and "3647886_1 - NV0000043-55 Production Documents" p1-5/13</t>
  </si>
  <si>
    <t>Confirmed by Nuverra, these loads are represented by radioanalyticals in the file "Bag Filters Profile" and "Blue Ridge Disposals Back-up Documents"</t>
  </si>
  <si>
    <t>88-91</t>
  </si>
  <si>
    <t>Blue Ridge Disposals Back-up Documents p21/21</t>
  </si>
  <si>
    <t>Lab ID#30167622001</t>
  </si>
  <si>
    <t>Nuverra Pander Well Soil</t>
  </si>
  <si>
    <t>Confirmed by Nuverra, this load represented by radioanalyticals in the file "Blue Ridge Disposals Back-up Documents"</t>
  </si>
  <si>
    <t>Nuverra (k)</t>
  </si>
  <si>
    <t>Load 92</t>
  </si>
  <si>
    <t>Loads 88-91</t>
  </si>
  <si>
    <t>k. Nuverra data based on "Blue Ridge Disposals Back-up Documents.pdf"</t>
  </si>
  <si>
    <t>Load Mass (kg)</t>
  </si>
  <si>
    <t>Load 80</t>
  </si>
  <si>
    <t>Load 81</t>
  </si>
  <si>
    <t>Load 82</t>
  </si>
  <si>
    <t>Load 83</t>
  </si>
  <si>
    <t>Load 84</t>
  </si>
  <si>
    <t>Load 85</t>
  </si>
  <si>
    <t>Load 86</t>
  </si>
  <si>
    <t>Confirmed by Nuverra, manifest info in "WasteTracking", material analyticals in "Rolloffs_Profile" (Ra-226 and Ra-228)</t>
  </si>
  <si>
    <t>Exposure rate data in "Fairmont Brine Data", p11/36 and PADEP Microshield conversion 2.02 urem/hr per pCi/g total Ra, see "source term_(8-1-16).xlsx", sheet tab 'FBP container TENORM survey' and "MicroshieldSummaryResults.xls"</t>
  </si>
  <si>
    <t>Load info in "source term_(8-1-16).xlsx", sheet tab 'individual loads'</t>
  </si>
  <si>
    <t>Load #</t>
  </si>
  <si>
    <t>Note: Copy of "Appendix B_load info_(8-1-16)"</t>
  </si>
  <si>
    <r>
      <t xml:space="preserve">a. Cambrian based on info in "3648893_1 - CW0000001-26 Production Documents.pdf"; </t>
    </r>
    <r>
      <rPr>
        <sz val="10"/>
        <color theme="1"/>
        <rFont val="Arial"/>
        <family val="2"/>
      </rPr>
      <t>Remaining radionuclides based on ratios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</si>
</sst>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"/>
    <numFmt numFmtId="165" formatCode="0.0"/>
    <numFmt numFmtId="166" formatCode="m/d/yyyy\ h:mm\ AM/PM"/>
    <numFmt numFmtId="167" formatCode="0_);\(0\)"/>
    <numFmt numFmtId="168" formatCode="[$$-409]#,##0.00_);\([$$-409]#,##0.00\)"/>
    <numFmt numFmtId="169" formatCode="0.0%"/>
    <numFmt numFmtId="170" formatCode="0.0000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Tahoma"/>
      <family val="2"/>
    </font>
    <font>
      <b/>
      <sz val="10"/>
      <color indexed="8"/>
      <name val="Tahoma"/>
      <family val="2"/>
    </font>
    <font>
      <b/>
      <sz val="8"/>
      <color indexed="8"/>
      <name val="Tahoma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color rgb="FFFA7D00"/>
      <name val="Arial"/>
      <family val="2"/>
    </font>
    <font>
      <sz val="10"/>
      <name val="Times New Roman"/>
      <family val="1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2F2F2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0AAEA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auto="1"/>
      </bottom>
      <diagonal/>
    </border>
  </borders>
  <cellStyleXfs count="32">
    <xf numFmtId="0" fontId="0" fillId="0" borderId="0"/>
    <xf numFmtId="0" fontId="5" fillId="0" borderId="0">
      <alignment vertical="top"/>
    </xf>
    <xf numFmtId="0" fontId="16" fillId="0" borderId="0"/>
    <xf numFmtId="0" fontId="19" fillId="10" borderId="31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463">
    <xf numFmtId="0" fontId="0" fillId="0" borderId="0" xfId="0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" fillId="0" borderId="0" xfId="0" applyFont="1"/>
    <xf numFmtId="14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4" fontId="0" fillId="0" borderId="2" xfId="0" applyNumberForma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14" fontId="0" fillId="0" borderId="5" xfId="0" applyNumberFormat="1" applyBorder="1" applyAlignment="1">
      <alignment horizontal="left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0" fontId="0" fillId="0" borderId="0" xfId="0" applyNumberFormat="1"/>
    <xf numFmtId="0" fontId="3" fillId="0" borderId="0" xfId="0" applyFont="1" applyAlignment="1">
      <alignment horizontal="center" vertical="center"/>
    </xf>
    <xf numFmtId="0" fontId="0" fillId="0" borderId="0" xfId="0" applyFill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1" applyAlignment="1">
      <alignment horizontal="center" vertical="top"/>
    </xf>
    <xf numFmtId="0" fontId="5" fillId="0" borderId="0" xfId="1">
      <alignment vertical="top"/>
    </xf>
    <xf numFmtId="0" fontId="6" fillId="0" borderId="0" xfId="1" applyFont="1">
      <alignment vertical="top"/>
    </xf>
    <xf numFmtId="0" fontId="7" fillId="0" borderId="0" xfId="1" applyFont="1" applyAlignment="1">
      <alignment horizontal="center" vertical="top"/>
    </xf>
    <xf numFmtId="0" fontId="8" fillId="0" borderId="0" xfId="1" applyFont="1" applyAlignment="1">
      <alignment horizontal="center" vertical="top"/>
    </xf>
    <xf numFmtId="0" fontId="6" fillId="5" borderId="0" xfId="1" applyFont="1" applyFill="1">
      <alignment vertical="top"/>
    </xf>
    <xf numFmtId="0" fontId="6" fillId="0" borderId="0" xfId="1" applyFont="1" applyAlignment="1">
      <alignment horizontal="left" vertical="top"/>
    </xf>
    <xf numFmtId="0" fontId="6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top" wrapText="1" readingOrder="1"/>
    </xf>
    <xf numFmtId="0" fontId="6" fillId="0" borderId="0" xfId="1" applyFont="1" applyAlignment="1">
      <alignment vertical="top" wrapText="1" readingOrder="1"/>
    </xf>
    <xf numFmtId="0" fontId="6" fillId="5" borderId="0" xfId="1" applyFont="1" applyFill="1" applyAlignment="1">
      <alignment horizontal="right" vertical="center" wrapText="1"/>
    </xf>
    <xf numFmtId="0" fontId="6" fillId="5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top"/>
    </xf>
    <xf numFmtId="166" fontId="6" fillId="0" borderId="0" xfId="1" applyNumberFormat="1" applyFont="1" applyFill="1" applyAlignment="1">
      <alignment horizontal="left" vertical="top"/>
    </xf>
    <xf numFmtId="167" fontId="6" fillId="0" borderId="0" xfId="1" applyNumberFormat="1" applyFont="1" applyFill="1" applyAlignment="1">
      <alignment horizontal="center" vertical="top"/>
    </xf>
    <xf numFmtId="0" fontId="6" fillId="0" borderId="0" xfId="1" applyFont="1" applyFill="1" applyAlignment="1">
      <alignment vertical="top"/>
    </xf>
    <xf numFmtId="39" fontId="6" fillId="0" borderId="0" xfId="1" applyNumberFormat="1" applyFont="1" applyFill="1" applyAlignment="1">
      <alignment horizontal="center" vertical="top"/>
    </xf>
    <xf numFmtId="0" fontId="5" fillId="0" borderId="0" xfId="1" applyFill="1">
      <alignment vertical="top"/>
    </xf>
    <xf numFmtId="0" fontId="9" fillId="0" borderId="0" xfId="1" applyFont="1" applyFill="1">
      <alignment vertical="top"/>
    </xf>
    <xf numFmtId="0" fontId="9" fillId="0" borderId="0" xfId="1" applyFont="1">
      <alignment vertical="top"/>
    </xf>
    <xf numFmtId="0" fontId="10" fillId="0" borderId="0" xfId="1" applyFont="1" applyFill="1">
      <alignment vertical="top"/>
    </xf>
    <xf numFmtId="0" fontId="10" fillId="0" borderId="0" xfId="1" applyFont="1">
      <alignment vertical="top"/>
    </xf>
    <xf numFmtId="39" fontId="6" fillId="5" borderId="0" xfId="1" applyNumberFormat="1" applyFont="1" applyFill="1">
      <alignment vertical="top"/>
    </xf>
    <xf numFmtId="0" fontId="6" fillId="0" borderId="9" xfId="1" applyFont="1" applyFill="1" applyBorder="1" applyAlignment="1">
      <alignment horizontal="center" vertical="top"/>
    </xf>
    <xf numFmtId="166" fontId="6" fillId="0" borderId="9" xfId="1" applyNumberFormat="1" applyFont="1" applyFill="1" applyBorder="1" applyAlignment="1">
      <alignment horizontal="left" vertical="top"/>
    </xf>
    <xf numFmtId="167" fontId="6" fillId="0" borderId="9" xfId="1" applyNumberFormat="1" applyFont="1" applyFill="1" applyBorder="1" applyAlignment="1">
      <alignment horizontal="center" vertical="top"/>
    </xf>
    <xf numFmtId="0" fontId="6" fillId="0" borderId="9" xfId="1" applyFont="1" applyFill="1" applyBorder="1" applyAlignment="1">
      <alignment vertical="top"/>
    </xf>
    <xf numFmtId="39" fontId="6" fillId="0" borderId="9" xfId="1" applyNumberFormat="1" applyFont="1" applyFill="1" applyBorder="1" applyAlignment="1">
      <alignment horizontal="center" vertical="top"/>
    </xf>
    <xf numFmtId="0" fontId="6" fillId="0" borderId="0" xfId="1" applyFont="1" applyFill="1" applyBorder="1" applyAlignment="1">
      <alignment horizontal="center" vertical="top"/>
    </xf>
    <xf numFmtId="0" fontId="6" fillId="0" borderId="0" xfId="1" applyFont="1" applyFill="1" applyAlignment="1">
      <alignment horizontal="left" vertical="top" readingOrder="1"/>
    </xf>
    <xf numFmtId="0" fontId="5" fillId="0" borderId="0" xfId="1" applyFill="1" applyAlignment="1">
      <alignment horizontal="center" vertical="top"/>
    </xf>
    <xf numFmtId="0" fontId="6" fillId="0" borderId="0" xfId="1" applyFont="1" applyFill="1">
      <alignment vertical="top"/>
    </xf>
    <xf numFmtId="39" fontId="6" fillId="5" borderId="0" xfId="1" applyNumberFormat="1" applyFont="1" applyFill="1" applyAlignment="1">
      <alignment horizontal="center" vertical="top"/>
    </xf>
    <xf numFmtId="0" fontId="6" fillId="0" borderId="0" xfId="1" applyFont="1" applyFill="1" applyAlignment="1">
      <alignment horizontal="left" vertical="top"/>
    </xf>
    <xf numFmtId="39" fontId="6" fillId="0" borderId="0" xfId="1" applyNumberFormat="1" applyFont="1" applyFill="1" applyAlignment="1">
      <alignment horizontal="right" vertical="top"/>
    </xf>
    <xf numFmtId="168" fontId="6" fillId="0" borderId="0" xfId="1" applyNumberFormat="1" applyFont="1" applyFill="1" applyAlignment="1">
      <alignment horizontal="center" vertical="top"/>
    </xf>
    <xf numFmtId="39" fontId="6" fillId="0" borderId="9" xfId="1" applyNumberFormat="1" applyFont="1" applyFill="1" applyBorder="1" applyAlignment="1">
      <alignment horizontal="right" vertical="top"/>
    </xf>
    <xf numFmtId="39" fontId="6" fillId="0" borderId="0" xfId="1" applyNumberFormat="1" applyFont="1" applyFill="1" applyBorder="1" applyAlignment="1">
      <alignment horizontal="right" vertical="top"/>
    </xf>
    <xf numFmtId="0" fontId="5" fillId="0" borderId="0" xfId="1" applyFill="1" applyBorder="1" applyAlignment="1">
      <alignment horizontal="center" vertical="top"/>
    </xf>
    <xf numFmtId="39" fontId="6" fillId="0" borderId="0" xfId="1" applyNumberFormat="1" applyFont="1" applyFill="1" applyBorder="1">
      <alignment vertical="top"/>
    </xf>
    <xf numFmtId="0" fontId="5" fillId="0" borderId="0" xfId="1" applyFill="1" applyBorder="1">
      <alignment vertical="top"/>
    </xf>
    <xf numFmtId="0" fontId="5" fillId="0" borderId="5" xfId="1" applyFill="1" applyBorder="1" applyAlignment="1">
      <alignment horizontal="center" vertical="top"/>
    </xf>
    <xf numFmtId="0" fontId="9" fillId="0" borderId="5" xfId="1" applyFont="1" applyFill="1" applyBorder="1" applyAlignment="1">
      <alignment horizontal="center" vertical="top"/>
    </xf>
    <xf numFmtId="0" fontId="6" fillId="0" borderId="0" xfId="1" applyFont="1" applyAlignment="1">
      <alignment horizontal="center" vertical="top"/>
    </xf>
    <xf numFmtId="0" fontId="11" fillId="0" borderId="0" xfId="1" applyFont="1" applyAlignment="1">
      <alignment horizontal="center" vertical="top"/>
    </xf>
    <xf numFmtId="39" fontId="11" fillId="0" borderId="0" xfId="1" applyNumberFormat="1" applyFont="1" applyAlignment="1">
      <alignment horizontal="center" vertical="top"/>
    </xf>
    <xf numFmtId="0" fontId="5" fillId="6" borderId="10" xfId="1" applyFill="1" applyBorder="1" applyAlignment="1">
      <alignment horizontal="center" vertical="top"/>
    </xf>
    <xf numFmtId="0" fontId="5" fillId="6" borderId="11" xfId="1" applyFill="1" applyBorder="1">
      <alignment vertical="top"/>
    </xf>
    <xf numFmtId="0" fontId="5" fillId="6" borderId="2" xfId="1" applyFill="1" applyBorder="1" applyAlignment="1">
      <alignment horizontal="center" vertical="top"/>
    </xf>
    <xf numFmtId="0" fontId="6" fillId="6" borderId="11" xfId="1" applyFont="1" applyFill="1" applyBorder="1">
      <alignment vertical="top"/>
    </xf>
    <xf numFmtId="0" fontId="6" fillId="6" borderId="15" xfId="1" applyFont="1" applyFill="1" applyBorder="1" applyAlignment="1">
      <alignment horizontal="center" vertical="top"/>
    </xf>
    <xf numFmtId="0" fontId="6" fillId="6" borderId="16" xfId="1" applyFont="1" applyFill="1" applyBorder="1" applyAlignment="1">
      <alignment horizontal="center" vertical="top"/>
    </xf>
    <xf numFmtId="0" fontId="6" fillId="6" borderId="17" xfId="1" applyFont="1" applyFill="1" applyBorder="1" applyAlignment="1">
      <alignment horizontal="center" vertical="top"/>
    </xf>
    <xf numFmtId="0" fontId="6" fillId="6" borderId="16" xfId="1" quotePrefix="1" applyFont="1" applyFill="1" applyBorder="1" applyAlignment="1">
      <alignment horizontal="center" vertical="top"/>
    </xf>
    <xf numFmtId="0" fontId="6" fillId="0" borderId="0" xfId="1" applyFont="1" applyBorder="1" applyAlignment="1">
      <alignment horizontal="center" vertical="top"/>
    </xf>
    <xf numFmtId="0" fontId="6" fillId="6" borderId="19" xfId="1" applyFont="1" applyFill="1" applyBorder="1" applyAlignment="1">
      <alignment horizontal="center" vertical="top"/>
    </xf>
    <xf numFmtId="0" fontId="6" fillId="6" borderId="20" xfId="1" applyFont="1" applyFill="1" applyBorder="1">
      <alignment vertical="top"/>
    </xf>
    <xf numFmtId="0" fontId="6" fillId="6" borderId="0" xfId="1" applyFont="1" applyFill="1" applyBorder="1" applyAlignment="1">
      <alignment horizontal="center" vertical="top"/>
    </xf>
    <xf numFmtId="2" fontId="6" fillId="6" borderId="20" xfId="1" applyNumberFormat="1" applyFont="1" applyFill="1" applyBorder="1" applyAlignment="1">
      <alignment horizontal="center" vertical="top"/>
    </xf>
    <xf numFmtId="4" fontId="6" fillId="6" borderId="20" xfId="1" applyNumberFormat="1" applyFont="1" applyFill="1" applyBorder="1" applyAlignment="1">
      <alignment horizontal="right" vertical="top"/>
    </xf>
    <xf numFmtId="169" fontId="6" fillId="6" borderId="20" xfId="1" applyNumberFormat="1" applyFont="1" applyFill="1" applyBorder="1" applyAlignment="1">
      <alignment horizontal="center" vertical="top"/>
    </xf>
    <xf numFmtId="0" fontId="6" fillId="6" borderId="22" xfId="1" applyFont="1" applyFill="1" applyBorder="1" applyAlignment="1">
      <alignment horizontal="center" vertical="top"/>
    </xf>
    <xf numFmtId="39" fontId="6" fillId="6" borderId="5" xfId="1" applyNumberFormat="1" applyFont="1" applyFill="1" applyBorder="1" applyAlignment="1">
      <alignment vertical="top"/>
    </xf>
    <xf numFmtId="39" fontId="6" fillId="6" borderId="23" xfId="1" applyNumberFormat="1" applyFont="1" applyFill="1" applyBorder="1" applyAlignment="1">
      <alignment horizontal="center" vertical="top"/>
    </xf>
    <xf numFmtId="39" fontId="6" fillId="6" borderId="23" xfId="1" applyNumberFormat="1" applyFont="1" applyFill="1" applyBorder="1" applyAlignment="1">
      <alignment horizontal="right" vertical="top"/>
    </xf>
    <xf numFmtId="169" fontId="6" fillId="6" borderId="23" xfId="1" applyNumberFormat="1" applyFont="1" applyFill="1" applyBorder="1" applyAlignment="1">
      <alignment horizontal="center" vertical="top"/>
    </xf>
    <xf numFmtId="0" fontId="10" fillId="0" borderId="0" xfId="1" applyFont="1" applyAlignment="1">
      <alignment horizontal="center" vertical="top"/>
    </xf>
    <xf numFmtId="0" fontId="10" fillId="6" borderId="0" xfId="1" applyFont="1" applyFill="1" applyAlignment="1">
      <alignment vertical="top"/>
    </xf>
    <xf numFmtId="0" fontId="10" fillId="6" borderId="0" xfId="1" applyFont="1" applyFill="1">
      <alignment vertical="top"/>
    </xf>
    <xf numFmtId="0" fontId="10" fillId="6" borderId="0" xfId="1" applyFont="1" applyFill="1" applyAlignment="1">
      <alignment horizontal="center" vertical="top"/>
    </xf>
    <xf numFmtId="0" fontId="6" fillId="6" borderId="0" xfId="1" applyFont="1" applyFill="1">
      <alignment vertical="top"/>
    </xf>
    <xf numFmtId="39" fontId="10" fillId="6" borderId="0" xfId="1" applyNumberFormat="1" applyFont="1" applyFill="1">
      <alignment vertical="top"/>
    </xf>
    <xf numFmtId="39" fontId="10" fillId="6" borderId="0" xfId="1" applyNumberFormat="1" applyFont="1" applyFill="1" applyAlignment="1">
      <alignment horizontal="center" vertical="top"/>
    </xf>
    <xf numFmtId="0" fontId="6" fillId="6" borderId="0" xfId="1" applyFont="1" applyFill="1" applyAlignment="1">
      <alignment vertical="top"/>
    </xf>
    <xf numFmtId="0" fontId="6" fillId="6" borderId="0" xfId="1" applyFont="1" applyFill="1" applyAlignment="1">
      <alignment horizontal="center" vertical="top"/>
    </xf>
    <xf numFmtId="0" fontId="6" fillId="6" borderId="5" xfId="1" applyFont="1" applyFill="1" applyBorder="1" applyAlignment="1">
      <alignment vertical="top"/>
    </xf>
    <xf numFmtId="0" fontId="6" fillId="4" borderId="14" xfId="1" applyFont="1" applyFill="1" applyBorder="1">
      <alignment vertical="top"/>
    </xf>
    <xf numFmtId="0" fontId="6" fillId="4" borderId="18" xfId="1" applyFont="1" applyFill="1" applyBorder="1" applyAlignment="1">
      <alignment horizontal="center" vertical="top"/>
    </xf>
    <xf numFmtId="0" fontId="6" fillId="4" borderId="21" xfId="1" quotePrefix="1" applyFont="1" applyFill="1" applyBorder="1" applyAlignment="1">
      <alignment horizontal="center" vertical="top"/>
    </xf>
    <xf numFmtId="2" fontId="6" fillId="4" borderId="21" xfId="1" quotePrefix="1" applyNumberFormat="1" applyFont="1" applyFill="1" applyBorder="1" applyAlignment="1">
      <alignment horizontal="center" vertical="top"/>
    </xf>
    <xf numFmtId="0" fontId="6" fillId="4" borderId="21" xfId="1" applyFont="1" applyFill="1" applyBorder="1" applyAlignment="1">
      <alignment horizontal="center" vertical="top"/>
    </xf>
    <xf numFmtId="0" fontId="6" fillId="4" borderId="24" xfId="1" applyFont="1" applyFill="1" applyBorder="1">
      <alignment vertical="top"/>
    </xf>
    <xf numFmtId="39" fontId="6" fillId="4" borderId="23" xfId="1" applyNumberFormat="1" applyFont="1" applyFill="1" applyBorder="1" applyAlignment="1">
      <alignment vertical="top"/>
    </xf>
    <xf numFmtId="0" fontId="6" fillId="4" borderId="0" xfId="1" applyFont="1" applyFill="1" applyAlignment="1">
      <alignment vertical="top"/>
    </xf>
    <xf numFmtId="0" fontId="6" fillId="4" borderId="0" xfId="1" applyFont="1" applyFill="1">
      <alignment vertical="top"/>
    </xf>
    <xf numFmtId="0" fontId="6" fillId="4" borderId="0" xfId="1" applyFont="1" applyFill="1" applyAlignment="1">
      <alignment horizontal="center" vertical="top"/>
    </xf>
    <xf numFmtId="0" fontId="6" fillId="4" borderId="2" xfId="1" applyFont="1" applyFill="1" applyBorder="1" applyAlignment="1">
      <alignment horizontal="center" vertical="top"/>
    </xf>
    <xf numFmtId="0" fontId="6" fillId="4" borderId="5" xfId="1" applyFont="1" applyFill="1" applyBorder="1" applyAlignment="1">
      <alignment horizontal="center" vertical="top"/>
    </xf>
    <xf numFmtId="0" fontId="6" fillId="4" borderId="25" xfId="1" applyFont="1" applyFill="1" applyBorder="1" applyAlignment="1">
      <alignment horizontal="center" vertical="center" wrapText="1"/>
    </xf>
    <xf numFmtId="0" fontId="6" fillId="4" borderId="26" xfId="1" applyFont="1" applyFill="1" applyBorder="1" applyAlignment="1">
      <alignment horizontal="center" vertical="top"/>
    </xf>
    <xf numFmtId="0" fontId="6" fillId="4" borderId="25" xfId="1" applyFont="1" applyFill="1" applyBorder="1">
      <alignment vertical="top"/>
    </xf>
    <xf numFmtId="0" fontId="6" fillId="4" borderId="26" xfId="1" applyFont="1" applyFill="1" applyBorder="1" applyAlignment="1">
      <alignment horizontal="center" vertical="center"/>
    </xf>
    <xf numFmtId="0" fontId="6" fillId="4" borderId="25" xfId="1" applyFont="1" applyFill="1" applyBorder="1" applyAlignment="1">
      <alignment horizontal="center" vertical="top" wrapText="1"/>
    </xf>
    <xf numFmtId="2" fontId="3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7" xfId="0" applyBorder="1"/>
    <xf numFmtId="2" fontId="0" fillId="0" borderId="0" xfId="0" applyNumberFormat="1" applyBorder="1" applyAlignment="1">
      <alignment horizontal="center" vertical="center"/>
    </xf>
    <xf numFmtId="0" fontId="0" fillId="0" borderId="28" xfId="0" applyBorder="1"/>
    <xf numFmtId="0" fontId="0" fillId="0" borderId="5" xfId="0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0" fillId="0" borderId="29" xfId="0" applyBorder="1"/>
    <xf numFmtId="2" fontId="0" fillId="0" borderId="0" xfId="0" applyNumberFormat="1"/>
    <xf numFmtId="2" fontId="0" fillId="0" borderId="0" xfId="0" applyNumberFormat="1" applyAlignment="1">
      <alignment horizontal="center" vertical="center"/>
    </xf>
    <xf numFmtId="0" fontId="0" fillId="4" borderId="6" xfId="0" applyFill="1" applyBorder="1" applyAlignment="1">
      <alignment horizontal="right" vertical="center" wrapText="1"/>
    </xf>
    <xf numFmtId="2" fontId="0" fillId="4" borderId="8" xfId="0" applyNumberFormat="1" applyFill="1" applyBorder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165" fontId="0" fillId="3" borderId="0" xfId="0" applyNumberFormat="1" applyFill="1"/>
    <xf numFmtId="0" fontId="3" fillId="0" borderId="0" xfId="0" applyFont="1" applyAlignment="1">
      <alignment horizontal="left" vertical="center" wrapText="1"/>
    </xf>
    <xf numFmtId="39" fontId="3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2" fillId="0" borderId="0" xfId="1" applyFont="1" applyBorder="1" applyAlignment="1">
      <alignment horizontal="center" vertical="center"/>
    </xf>
    <xf numFmtId="0" fontId="13" fillId="0" borderId="0" xfId="1" applyFont="1" applyBorder="1" applyAlignment="1">
      <alignment horizontal="left" vertical="center" wrapText="1"/>
    </xf>
    <xf numFmtId="0" fontId="13" fillId="0" borderId="0" xfId="1" applyFont="1" applyBorder="1" applyAlignment="1">
      <alignment horizontal="center" vertical="center" wrapText="1"/>
    </xf>
    <xf numFmtId="0" fontId="5" fillId="0" borderId="0" xfId="1" applyBorder="1" applyAlignment="1">
      <alignment horizontal="center" vertical="center"/>
    </xf>
    <xf numFmtId="0" fontId="12" fillId="4" borderId="1" xfId="1" applyFont="1" applyFill="1" applyBorder="1" applyAlignment="1">
      <alignment horizontal="center" vertical="top"/>
    </xf>
    <xf numFmtId="166" fontId="12" fillId="4" borderId="2" xfId="1" applyNumberFormat="1" applyFont="1" applyFill="1" applyBorder="1" applyAlignment="1">
      <alignment horizontal="left" vertical="top"/>
    </xf>
    <xf numFmtId="0" fontId="12" fillId="4" borderId="2" xfId="1" applyFont="1" applyFill="1" applyBorder="1" applyAlignment="1">
      <alignment horizontal="center" vertical="top"/>
    </xf>
    <xf numFmtId="0" fontId="12" fillId="4" borderId="2" xfId="1" applyFont="1" applyFill="1" applyBorder="1" applyAlignment="1">
      <alignment horizontal="center" vertical="center"/>
    </xf>
    <xf numFmtId="39" fontId="12" fillId="4" borderId="2" xfId="1" applyNumberFormat="1" applyFont="1" applyFill="1" applyBorder="1" applyAlignment="1">
      <alignment horizontal="center" vertical="top"/>
    </xf>
    <xf numFmtId="0" fontId="5" fillId="0" borderId="0" xfId="1" applyBorder="1">
      <alignment vertical="top"/>
    </xf>
    <xf numFmtId="0" fontId="12" fillId="4" borderId="3" xfId="1" applyFont="1" applyFill="1" applyBorder="1" applyAlignment="1">
      <alignment horizontal="center" vertical="top"/>
    </xf>
    <xf numFmtId="166" fontId="12" fillId="4" borderId="0" xfId="1" applyNumberFormat="1" applyFont="1" applyFill="1" applyBorder="1" applyAlignment="1">
      <alignment horizontal="left" vertical="top"/>
    </xf>
    <xf numFmtId="0" fontId="12" fillId="4" borderId="0" xfId="1" applyFont="1" applyFill="1" applyBorder="1" applyAlignment="1">
      <alignment horizontal="center" vertical="top"/>
    </xf>
    <xf numFmtId="0" fontId="12" fillId="4" borderId="0" xfId="1" applyFont="1" applyFill="1" applyBorder="1" applyAlignment="1">
      <alignment horizontal="center" vertical="center"/>
    </xf>
    <xf numFmtId="39" fontId="12" fillId="4" borderId="0" xfId="1" applyNumberFormat="1" applyFont="1" applyFill="1" applyBorder="1" applyAlignment="1">
      <alignment horizontal="center" vertical="top"/>
    </xf>
    <xf numFmtId="0" fontId="10" fillId="0" borderId="0" xfId="1" applyFont="1" applyBorder="1">
      <alignment vertical="top"/>
    </xf>
    <xf numFmtId="0" fontId="12" fillId="4" borderId="4" xfId="1" applyFont="1" applyFill="1" applyBorder="1" applyAlignment="1">
      <alignment horizontal="center" vertical="top"/>
    </xf>
    <xf numFmtId="166" fontId="12" fillId="4" borderId="5" xfId="1" applyNumberFormat="1" applyFont="1" applyFill="1" applyBorder="1" applyAlignment="1">
      <alignment horizontal="left" vertical="top"/>
    </xf>
    <xf numFmtId="0" fontId="12" fillId="4" borderId="5" xfId="1" applyFont="1" applyFill="1" applyBorder="1" applyAlignment="1">
      <alignment horizontal="center" vertical="top"/>
    </xf>
    <xf numFmtId="0" fontId="12" fillId="4" borderId="5" xfId="1" applyFont="1" applyFill="1" applyBorder="1" applyAlignment="1">
      <alignment horizontal="center" vertical="center"/>
    </xf>
    <xf numFmtId="39" fontId="12" fillId="4" borderId="5" xfId="1" applyNumberFormat="1" applyFont="1" applyFill="1" applyBorder="1" applyAlignment="1">
      <alignment horizontal="center" vertical="top"/>
    </xf>
    <xf numFmtId="0" fontId="12" fillId="5" borderId="1" xfId="1" applyFont="1" applyFill="1" applyBorder="1" applyAlignment="1">
      <alignment horizontal="center" vertical="top"/>
    </xf>
    <xf numFmtId="166" fontId="12" fillId="5" borderId="2" xfId="1" applyNumberFormat="1" applyFont="1" applyFill="1" applyBorder="1" applyAlignment="1">
      <alignment horizontal="left" vertical="top"/>
    </xf>
    <xf numFmtId="0" fontId="12" fillId="5" borderId="2" xfId="1" applyFont="1" applyFill="1" applyBorder="1" applyAlignment="1">
      <alignment horizontal="center" vertical="top"/>
    </xf>
    <xf numFmtId="0" fontId="12" fillId="5" borderId="2" xfId="1" applyFont="1" applyFill="1" applyBorder="1" applyAlignment="1">
      <alignment horizontal="center" vertical="center"/>
    </xf>
    <xf numFmtId="39" fontId="12" fillId="5" borderId="2" xfId="1" applyNumberFormat="1" applyFont="1" applyFill="1" applyBorder="1" applyAlignment="1">
      <alignment horizontal="center" vertical="top"/>
    </xf>
    <xf numFmtId="0" fontId="12" fillId="5" borderId="3" xfId="1" applyFont="1" applyFill="1" applyBorder="1" applyAlignment="1">
      <alignment horizontal="center" vertical="top"/>
    </xf>
    <xf numFmtId="166" fontId="12" fillId="5" borderId="0" xfId="1" applyNumberFormat="1" applyFont="1" applyFill="1" applyBorder="1" applyAlignment="1">
      <alignment horizontal="left" vertical="top"/>
    </xf>
    <xf numFmtId="0" fontId="12" fillId="5" borderId="0" xfId="1" applyFont="1" applyFill="1" applyBorder="1" applyAlignment="1">
      <alignment horizontal="center" vertical="top"/>
    </xf>
    <xf numFmtId="0" fontId="12" fillId="5" borderId="0" xfId="1" applyFont="1" applyFill="1" applyBorder="1" applyAlignment="1">
      <alignment horizontal="center" vertical="center"/>
    </xf>
    <xf numFmtId="39" fontId="12" fillId="5" borderId="0" xfId="1" applyNumberFormat="1" applyFont="1" applyFill="1" applyBorder="1" applyAlignment="1">
      <alignment horizontal="center" vertical="top"/>
    </xf>
    <xf numFmtId="0" fontId="12" fillId="5" borderId="4" xfId="1" applyFont="1" applyFill="1" applyBorder="1" applyAlignment="1">
      <alignment horizontal="center" vertical="top"/>
    </xf>
    <xf numFmtId="166" fontId="12" fillId="5" borderId="5" xfId="1" applyNumberFormat="1" applyFont="1" applyFill="1" applyBorder="1" applyAlignment="1">
      <alignment horizontal="left" vertical="top"/>
    </xf>
    <xf numFmtId="0" fontId="12" fillId="5" borderId="5" xfId="1" applyFont="1" applyFill="1" applyBorder="1" applyAlignment="1">
      <alignment horizontal="center" vertical="top"/>
    </xf>
    <xf numFmtId="0" fontId="12" fillId="5" borderId="5" xfId="1" applyFont="1" applyFill="1" applyBorder="1" applyAlignment="1">
      <alignment horizontal="center" vertical="center"/>
    </xf>
    <xf numFmtId="39" fontId="12" fillId="5" borderId="5" xfId="1" applyNumberFormat="1" applyFont="1" applyFill="1" applyBorder="1" applyAlignment="1">
      <alignment horizontal="center" vertical="top"/>
    </xf>
    <xf numFmtId="0" fontId="12" fillId="8" borderId="1" xfId="1" applyFont="1" applyFill="1" applyBorder="1" applyAlignment="1">
      <alignment horizontal="center" vertical="top"/>
    </xf>
    <xf numFmtId="166" fontId="12" fillId="8" borderId="2" xfId="1" applyNumberFormat="1" applyFont="1" applyFill="1" applyBorder="1" applyAlignment="1">
      <alignment horizontal="left" vertical="top"/>
    </xf>
    <xf numFmtId="0" fontId="12" fillId="8" borderId="2" xfId="1" applyFont="1" applyFill="1" applyBorder="1" applyAlignment="1">
      <alignment horizontal="center" vertical="top"/>
    </xf>
    <xf numFmtId="0" fontId="12" fillId="8" borderId="2" xfId="1" applyFont="1" applyFill="1" applyBorder="1" applyAlignment="1">
      <alignment horizontal="center" vertical="center"/>
    </xf>
    <xf numFmtId="39" fontId="12" fillId="8" borderId="2" xfId="1" applyNumberFormat="1" applyFont="1" applyFill="1" applyBorder="1" applyAlignment="1">
      <alignment horizontal="center" vertical="top"/>
    </xf>
    <xf numFmtId="0" fontId="12" fillId="8" borderId="3" xfId="1" applyFont="1" applyFill="1" applyBorder="1" applyAlignment="1">
      <alignment horizontal="center" vertical="top"/>
    </xf>
    <xf numFmtId="166" fontId="12" fillId="8" borderId="0" xfId="1" applyNumberFormat="1" applyFont="1" applyFill="1" applyBorder="1" applyAlignment="1">
      <alignment horizontal="left" vertical="top"/>
    </xf>
    <xf numFmtId="0" fontId="12" fillId="8" borderId="0" xfId="1" applyFont="1" applyFill="1" applyBorder="1" applyAlignment="1">
      <alignment horizontal="center" vertical="top"/>
    </xf>
    <xf numFmtId="0" fontId="12" fillId="8" borderId="0" xfId="1" applyFont="1" applyFill="1" applyBorder="1" applyAlignment="1">
      <alignment horizontal="center" vertical="center"/>
    </xf>
    <xf numFmtId="39" fontId="12" fillId="8" borderId="0" xfId="1" applyNumberFormat="1" applyFont="1" applyFill="1" applyBorder="1" applyAlignment="1">
      <alignment horizontal="center" vertical="top"/>
    </xf>
    <xf numFmtId="0" fontId="12" fillId="6" borderId="3" xfId="1" applyFont="1" applyFill="1" applyBorder="1" applyAlignment="1">
      <alignment horizontal="center" vertical="top"/>
    </xf>
    <xf numFmtId="166" fontId="12" fillId="6" borderId="0" xfId="1" applyNumberFormat="1" applyFont="1" applyFill="1" applyBorder="1" applyAlignment="1">
      <alignment horizontal="left" vertical="top"/>
    </xf>
    <xf numFmtId="0" fontId="12" fillId="6" borderId="0" xfId="1" applyFont="1" applyFill="1" applyBorder="1" applyAlignment="1">
      <alignment horizontal="center" vertical="top"/>
    </xf>
    <xf numFmtId="0" fontId="12" fillId="6" borderId="0" xfId="1" applyFont="1" applyFill="1" applyBorder="1" applyAlignment="1">
      <alignment horizontal="center" vertical="center"/>
    </xf>
    <xf numFmtId="39" fontId="12" fillId="6" borderId="0" xfId="1" applyNumberFormat="1" applyFont="1" applyFill="1" applyBorder="1" applyAlignment="1">
      <alignment horizontal="center" vertical="top"/>
    </xf>
    <xf numFmtId="0" fontId="12" fillId="2" borderId="3" xfId="1" applyFont="1" applyFill="1" applyBorder="1" applyAlignment="1">
      <alignment horizontal="center" vertical="top"/>
    </xf>
    <xf numFmtId="166" fontId="12" fillId="2" borderId="0" xfId="1" applyNumberFormat="1" applyFont="1" applyFill="1" applyBorder="1" applyAlignment="1">
      <alignment horizontal="left" vertical="top"/>
    </xf>
    <xf numFmtId="0" fontId="12" fillId="2" borderId="0" xfId="1" applyFont="1" applyFill="1" applyBorder="1" applyAlignment="1">
      <alignment horizontal="center" vertical="top"/>
    </xf>
    <xf numFmtId="0" fontId="12" fillId="2" borderId="0" xfId="1" applyFont="1" applyFill="1" applyBorder="1" applyAlignment="1">
      <alignment horizontal="center" vertical="center"/>
    </xf>
    <xf numFmtId="39" fontId="12" fillId="2" borderId="0" xfId="1" applyNumberFormat="1" applyFont="1" applyFill="1" applyBorder="1" applyAlignment="1">
      <alignment horizontal="center" vertical="top"/>
    </xf>
    <xf numFmtId="0" fontId="12" fillId="9" borderId="3" xfId="1" applyFont="1" applyFill="1" applyBorder="1" applyAlignment="1">
      <alignment horizontal="center" vertical="top"/>
    </xf>
    <xf numFmtId="166" fontId="12" fillId="9" borderId="0" xfId="1" applyNumberFormat="1" applyFont="1" applyFill="1" applyBorder="1" applyAlignment="1">
      <alignment horizontal="left" vertical="top"/>
    </xf>
    <xf numFmtId="0" fontId="12" fillId="9" borderId="0" xfId="1" applyFont="1" applyFill="1" applyBorder="1" applyAlignment="1">
      <alignment horizontal="center" vertical="top"/>
    </xf>
    <xf numFmtId="0" fontId="12" fillId="9" borderId="0" xfId="1" applyFont="1" applyFill="1" applyBorder="1" applyAlignment="1">
      <alignment horizontal="center" vertical="center"/>
    </xf>
    <xf numFmtId="39" fontId="12" fillId="9" borderId="0" xfId="1" applyNumberFormat="1" applyFont="1" applyFill="1" applyBorder="1" applyAlignment="1">
      <alignment horizontal="center" vertical="top"/>
    </xf>
    <xf numFmtId="0" fontId="12" fillId="7" borderId="1" xfId="1" applyFont="1" applyFill="1" applyBorder="1" applyAlignment="1">
      <alignment horizontal="center" vertical="top"/>
    </xf>
    <xf numFmtId="166" fontId="12" fillId="7" borderId="2" xfId="1" applyNumberFormat="1" applyFont="1" applyFill="1" applyBorder="1" applyAlignment="1">
      <alignment horizontal="left" vertical="top"/>
    </xf>
    <xf numFmtId="0" fontId="12" fillId="7" borderId="2" xfId="1" applyFont="1" applyFill="1" applyBorder="1" applyAlignment="1">
      <alignment horizontal="center" vertical="top"/>
    </xf>
    <xf numFmtId="0" fontId="12" fillId="7" borderId="2" xfId="1" applyFont="1" applyFill="1" applyBorder="1" applyAlignment="1">
      <alignment horizontal="center" vertical="center"/>
    </xf>
    <xf numFmtId="39" fontId="12" fillId="7" borderId="2" xfId="1" applyNumberFormat="1" applyFont="1" applyFill="1" applyBorder="1" applyAlignment="1">
      <alignment horizontal="center" vertical="top"/>
    </xf>
    <xf numFmtId="0" fontId="12" fillId="7" borderId="3" xfId="1" applyFont="1" applyFill="1" applyBorder="1" applyAlignment="1">
      <alignment horizontal="center" vertical="top"/>
    </xf>
    <xf numFmtId="166" fontId="12" fillId="7" borderId="0" xfId="1" applyNumberFormat="1" applyFont="1" applyFill="1" applyBorder="1" applyAlignment="1">
      <alignment horizontal="left" vertical="top"/>
    </xf>
    <xf numFmtId="0" fontId="12" fillId="7" borderId="0" xfId="1" applyFont="1" applyFill="1" applyBorder="1" applyAlignment="1">
      <alignment horizontal="center" vertical="top"/>
    </xf>
    <xf numFmtId="0" fontId="12" fillId="7" borderId="0" xfId="1" applyFont="1" applyFill="1" applyBorder="1" applyAlignment="1">
      <alignment horizontal="center" vertical="center"/>
    </xf>
    <xf numFmtId="39" fontId="12" fillId="7" borderId="0" xfId="1" applyNumberFormat="1" applyFont="1" applyFill="1" applyBorder="1" applyAlignment="1">
      <alignment horizontal="center" vertical="top"/>
    </xf>
    <xf numFmtId="0" fontId="12" fillId="7" borderId="4" xfId="1" applyFont="1" applyFill="1" applyBorder="1" applyAlignment="1">
      <alignment horizontal="center" vertical="top"/>
    </xf>
    <xf numFmtId="166" fontId="12" fillId="7" borderId="5" xfId="1" applyNumberFormat="1" applyFont="1" applyFill="1" applyBorder="1" applyAlignment="1">
      <alignment horizontal="left" vertical="top"/>
    </xf>
    <xf numFmtId="0" fontId="12" fillId="7" borderId="5" xfId="1" applyFont="1" applyFill="1" applyBorder="1" applyAlignment="1">
      <alignment horizontal="center" vertical="top"/>
    </xf>
    <xf numFmtId="0" fontId="12" fillId="0" borderId="0" xfId="1" applyFont="1" applyAlignment="1">
      <alignment horizontal="left" vertical="top" readingOrder="1"/>
    </xf>
    <xf numFmtId="0" fontId="12" fillId="0" borderId="0" xfId="1" applyFont="1" applyAlignment="1">
      <alignment horizontal="left" vertical="top"/>
    </xf>
    <xf numFmtId="0" fontId="12" fillId="0" borderId="0" xfId="1" applyFont="1" applyAlignment="1">
      <alignment horizontal="center" vertical="top"/>
    </xf>
    <xf numFmtId="0" fontId="13" fillId="0" borderId="6" xfId="1" applyFont="1" applyBorder="1" applyAlignment="1">
      <alignment horizontal="right" vertical="center"/>
    </xf>
    <xf numFmtId="39" fontId="13" fillId="0" borderId="30" xfId="1" applyNumberFormat="1" applyFont="1" applyBorder="1" applyAlignment="1">
      <alignment horizontal="center" vertical="center"/>
    </xf>
    <xf numFmtId="0" fontId="12" fillId="0" borderId="0" xfId="1" applyFont="1">
      <alignment vertical="top"/>
    </xf>
    <xf numFmtId="39" fontId="12" fillId="0" borderId="0" xfId="1" applyNumberFormat="1" applyFont="1" applyBorder="1" applyAlignment="1">
      <alignment horizontal="center" vertical="top"/>
    </xf>
    <xf numFmtId="0" fontId="12" fillId="0" borderId="0" xfId="1" applyFont="1" applyAlignment="1">
      <alignment horizontal="center" vertical="center"/>
    </xf>
    <xf numFmtId="0" fontId="12" fillId="0" borderId="0" xfId="1" applyFont="1" applyBorder="1" applyAlignment="1">
      <alignment horizontal="center" vertical="top"/>
    </xf>
    <xf numFmtId="0" fontId="15" fillId="0" borderId="0" xfId="1" applyFont="1" applyBorder="1">
      <alignment vertical="top"/>
    </xf>
    <xf numFmtId="0" fontId="14" fillId="0" borderId="0" xfId="1" applyFont="1" applyAlignment="1">
      <alignment horizontal="left" vertical="center"/>
    </xf>
    <xf numFmtId="0" fontId="5" fillId="0" borderId="0" xfId="1" applyBorder="1" applyAlignment="1">
      <alignment vertical="top"/>
    </xf>
    <xf numFmtId="0" fontId="15" fillId="0" borderId="0" xfId="1" applyFont="1" applyBorder="1" applyAlignment="1">
      <alignment vertical="top"/>
    </xf>
    <xf numFmtId="0" fontId="17" fillId="0" borderId="0" xfId="2" applyFont="1"/>
    <xf numFmtId="0" fontId="16" fillId="0" borderId="0" xfId="2"/>
    <xf numFmtId="0" fontId="18" fillId="0" borderId="0" xfId="2" applyFont="1"/>
    <xf numFmtId="11" fontId="16" fillId="0" borderId="0" xfId="2" applyNumberFormat="1"/>
    <xf numFmtId="0" fontId="19" fillId="10" borderId="31" xfId="3"/>
    <xf numFmtId="11" fontId="19" fillId="10" borderId="31" xfId="3" applyNumberFormat="1"/>
    <xf numFmtId="0" fontId="16" fillId="0" borderId="0" xfId="2" applyFill="1"/>
    <xf numFmtId="39" fontId="5" fillId="0" borderId="0" xfId="1" applyNumberFormat="1">
      <alignment vertical="top"/>
    </xf>
    <xf numFmtId="0" fontId="0" fillId="11" borderId="0" xfId="0" applyFill="1" applyBorder="1" applyAlignment="1">
      <alignment horizontal="left" vertical="center" wrapText="1"/>
    </xf>
    <xf numFmtId="14" fontId="0" fillId="11" borderId="0" xfId="0" applyNumberFormat="1" applyFill="1" applyBorder="1" applyAlignment="1">
      <alignment horizontal="left" vertical="center"/>
    </xf>
    <xf numFmtId="0" fontId="0" fillId="11" borderId="0" xfId="0" applyFill="1" applyBorder="1" applyAlignment="1">
      <alignment horizontal="left" vertical="center"/>
    </xf>
    <xf numFmtId="164" fontId="0" fillId="11" borderId="0" xfId="0" applyNumberFormat="1" applyFill="1" applyBorder="1" applyAlignment="1">
      <alignment horizontal="center" vertical="center"/>
    </xf>
    <xf numFmtId="0" fontId="0" fillId="11" borderId="0" xfId="0" applyNumberFormat="1" applyFill="1" applyBorder="1" applyAlignment="1">
      <alignment horizontal="center" vertical="center"/>
    </xf>
    <xf numFmtId="0" fontId="16" fillId="0" borderId="0" xfId="2" applyAlignment="1">
      <alignment horizontal="right"/>
    </xf>
    <xf numFmtId="0" fontId="0" fillId="4" borderId="0" xfId="0" applyNumberFormat="1" applyFill="1" applyBorder="1" applyAlignment="1">
      <alignment horizontal="center" vertical="center"/>
    </xf>
    <xf numFmtId="164" fontId="0" fillId="4" borderId="0" xfId="0" applyNumberFormat="1" applyFill="1" applyBorder="1" applyAlignment="1">
      <alignment horizontal="center" vertical="center"/>
    </xf>
    <xf numFmtId="164" fontId="0" fillId="0" borderId="0" xfId="0" applyNumberFormat="1"/>
    <xf numFmtId="0" fontId="21" fillId="0" borderId="0" xfId="1" applyFont="1" applyFill="1" applyBorder="1">
      <alignment vertical="top"/>
    </xf>
    <xf numFmtId="0" fontId="3" fillId="4" borderId="0" xfId="0" applyFont="1" applyFill="1" applyAlignment="1">
      <alignment horizontal="left" vertical="center"/>
    </xf>
    <xf numFmtId="0" fontId="12" fillId="7" borderId="5" xfId="1" applyFont="1" applyFill="1" applyBorder="1" applyAlignment="1">
      <alignment horizontal="center" vertical="center"/>
    </xf>
    <xf numFmtId="39" fontId="12" fillId="7" borderId="5" xfId="1" applyNumberFormat="1" applyFont="1" applyFill="1" applyBorder="1" applyAlignment="1">
      <alignment horizontal="center" vertical="top"/>
    </xf>
    <xf numFmtId="0" fontId="0" fillId="13" borderId="0" xfId="0" applyFill="1" applyBorder="1" applyAlignment="1">
      <alignment horizontal="left" vertical="center"/>
    </xf>
    <xf numFmtId="14" fontId="0" fillId="13" borderId="0" xfId="0" applyNumberFormat="1" applyFill="1" applyBorder="1" applyAlignment="1">
      <alignment horizontal="left" vertical="center"/>
    </xf>
    <xf numFmtId="164" fontId="0" fillId="13" borderId="0" xfId="0" applyNumberFormat="1" applyFill="1" applyBorder="1" applyAlignment="1">
      <alignment horizontal="center" vertical="center"/>
    </xf>
    <xf numFmtId="164" fontId="0" fillId="13" borderId="0" xfId="0" quotePrefix="1" applyNumberFormat="1" applyFill="1" applyBorder="1" applyAlignment="1">
      <alignment horizontal="center" vertical="center"/>
    </xf>
    <xf numFmtId="0" fontId="23" fillId="0" borderId="0" xfId="2" applyFont="1"/>
    <xf numFmtId="0" fontId="17" fillId="12" borderId="0" xfId="2" applyFont="1" applyFill="1" applyAlignment="1">
      <alignment horizontal="center" vertical="center"/>
    </xf>
    <xf numFmtId="0" fontId="17" fillId="11" borderId="0" xfId="2" applyFont="1" applyFill="1" applyAlignment="1">
      <alignment horizontal="center" vertical="center"/>
    </xf>
    <xf numFmtId="0" fontId="3" fillId="13" borderId="0" xfId="0" applyFont="1" applyFill="1" applyAlignment="1">
      <alignment horizontal="center" vertical="center"/>
    </xf>
    <xf numFmtId="0" fontId="3" fillId="15" borderId="0" xfId="0" applyFont="1" applyFill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7" fillId="0" borderId="0" xfId="2" applyFont="1" applyAlignment="1">
      <alignment horizontal="center" vertical="center"/>
    </xf>
    <xf numFmtId="11" fontId="17" fillId="12" borderId="0" xfId="2" applyNumberFormat="1" applyFont="1" applyFill="1" applyAlignment="1">
      <alignment horizontal="center" vertical="center"/>
    </xf>
    <xf numFmtId="11" fontId="17" fillId="11" borderId="0" xfId="2" applyNumberFormat="1" applyFont="1" applyFill="1" applyAlignment="1">
      <alignment horizontal="center" vertical="center"/>
    </xf>
    <xf numFmtId="11" fontId="3" fillId="15" borderId="0" xfId="0" applyNumberFormat="1" applyFont="1" applyFill="1" applyAlignment="1">
      <alignment horizontal="center" vertical="center"/>
    </xf>
    <xf numFmtId="11" fontId="3" fillId="14" borderId="0" xfId="0" applyNumberFormat="1" applyFont="1" applyFill="1" applyAlignment="1">
      <alignment horizontal="center" vertical="center"/>
    </xf>
    <xf numFmtId="11" fontId="3" fillId="0" borderId="0" xfId="0" applyNumberFormat="1" applyFont="1" applyFill="1" applyAlignment="1">
      <alignment horizontal="center" vertical="center"/>
    </xf>
    <xf numFmtId="11" fontId="17" fillId="0" borderId="0" xfId="2" applyNumberFormat="1" applyFont="1" applyAlignment="1">
      <alignment horizontal="center" vertical="center"/>
    </xf>
    <xf numFmtId="39" fontId="12" fillId="0" borderId="0" xfId="1" applyNumberFormat="1" applyFont="1" applyAlignment="1">
      <alignment horizontal="center" vertical="top"/>
    </xf>
    <xf numFmtId="0" fontId="16" fillId="0" borderId="0" xfId="2" applyAlignment="1">
      <alignment vertical="center" wrapText="1"/>
    </xf>
    <xf numFmtId="0" fontId="16" fillId="0" borderId="1" xfId="2" applyBorder="1"/>
    <xf numFmtId="0" fontId="16" fillId="0" borderId="2" xfId="2" applyBorder="1"/>
    <xf numFmtId="0" fontId="16" fillId="0" borderId="27" xfId="2" applyBorder="1"/>
    <xf numFmtId="0" fontId="16" fillId="0" borderId="3" xfId="2" applyBorder="1"/>
    <xf numFmtId="0" fontId="16" fillId="0" borderId="0" xfId="2" applyBorder="1"/>
    <xf numFmtId="0" fontId="16" fillId="0" borderId="28" xfId="2" applyBorder="1"/>
    <xf numFmtId="10" fontId="16" fillId="0" borderId="0" xfId="2" applyNumberFormat="1" applyBorder="1"/>
    <xf numFmtId="10" fontId="16" fillId="0" borderId="28" xfId="2" applyNumberFormat="1" applyBorder="1"/>
    <xf numFmtId="0" fontId="16" fillId="0" borderId="4" xfId="2" applyBorder="1"/>
    <xf numFmtId="0" fontId="16" fillId="0" borderId="5" xfId="2" applyBorder="1"/>
    <xf numFmtId="0" fontId="19" fillId="10" borderId="32" xfId="3" applyBorder="1" applyAlignment="1">
      <alignment horizontal="right"/>
    </xf>
    <xf numFmtId="10" fontId="19" fillId="10" borderId="32" xfId="3" applyNumberFormat="1" applyBorder="1"/>
    <xf numFmtId="0" fontId="16" fillId="0" borderId="29" xfId="2" applyBorder="1"/>
    <xf numFmtId="0" fontId="16" fillId="0" borderId="3" xfId="2" applyFill="1" applyBorder="1"/>
    <xf numFmtId="0" fontId="16" fillId="0" borderId="0" xfId="2" applyFill="1" applyBorder="1"/>
    <xf numFmtId="0" fontId="17" fillId="0" borderId="1" xfId="2" applyFont="1" applyBorder="1"/>
    <xf numFmtId="0" fontId="22" fillId="0" borderId="0" xfId="2" applyFont="1"/>
    <xf numFmtId="0" fontId="3" fillId="16" borderId="0" xfId="0" applyFont="1" applyFill="1" applyAlignment="1">
      <alignment horizontal="left" vertical="center"/>
    </xf>
    <xf numFmtId="0" fontId="12" fillId="13" borderId="1" xfId="1" applyFont="1" applyFill="1" applyBorder="1" applyAlignment="1">
      <alignment horizontal="center" vertical="top"/>
    </xf>
    <xf numFmtId="166" fontId="12" fillId="13" borderId="2" xfId="1" applyNumberFormat="1" applyFont="1" applyFill="1" applyBorder="1" applyAlignment="1">
      <alignment horizontal="left" vertical="top"/>
    </xf>
    <xf numFmtId="0" fontId="12" fillId="13" borderId="2" xfId="1" applyFont="1" applyFill="1" applyBorder="1" applyAlignment="1">
      <alignment horizontal="center" vertical="top"/>
    </xf>
    <xf numFmtId="0" fontId="12" fillId="13" borderId="2" xfId="1" applyFont="1" applyFill="1" applyBorder="1" applyAlignment="1">
      <alignment horizontal="center" vertical="center"/>
    </xf>
    <xf numFmtId="39" fontId="12" fillId="13" borderId="2" xfId="1" applyNumberFormat="1" applyFont="1" applyFill="1" applyBorder="1" applyAlignment="1">
      <alignment horizontal="center" vertical="top"/>
    </xf>
    <xf numFmtId="0" fontId="12" fillId="13" borderId="3" xfId="1" applyFont="1" applyFill="1" applyBorder="1" applyAlignment="1">
      <alignment horizontal="center" vertical="top"/>
    </xf>
    <xf numFmtId="166" fontId="12" fillId="13" borderId="0" xfId="1" applyNumberFormat="1" applyFont="1" applyFill="1" applyBorder="1" applyAlignment="1">
      <alignment horizontal="left" vertical="top"/>
    </xf>
    <xf numFmtId="0" fontId="12" fillId="13" borderId="0" xfId="1" applyFont="1" applyFill="1" applyBorder="1" applyAlignment="1">
      <alignment horizontal="center" vertical="top"/>
    </xf>
    <xf numFmtId="0" fontId="12" fillId="13" borderId="0" xfId="1" applyFont="1" applyFill="1" applyBorder="1" applyAlignment="1">
      <alignment horizontal="center" vertical="center"/>
    </xf>
    <xf numFmtId="39" fontId="12" fillId="13" borderId="0" xfId="1" applyNumberFormat="1" applyFont="1" applyFill="1" applyBorder="1" applyAlignment="1">
      <alignment horizontal="center" vertical="top"/>
    </xf>
    <xf numFmtId="0" fontId="12" fillId="13" borderId="4" xfId="1" applyFont="1" applyFill="1" applyBorder="1" applyAlignment="1">
      <alignment horizontal="center" vertical="top"/>
    </xf>
    <xf numFmtId="166" fontId="12" fillId="13" borderId="5" xfId="1" applyNumberFormat="1" applyFont="1" applyFill="1" applyBorder="1" applyAlignment="1">
      <alignment horizontal="left" vertical="top"/>
    </xf>
    <xf numFmtId="0" fontId="12" fillId="13" borderId="5" xfId="1" applyFont="1" applyFill="1" applyBorder="1" applyAlignment="1">
      <alignment horizontal="center" vertical="top"/>
    </xf>
    <xf numFmtId="0" fontId="12" fillId="13" borderId="5" xfId="1" applyFont="1" applyFill="1" applyBorder="1" applyAlignment="1">
      <alignment horizontal="center" vertical="center"/>
    </xf>
    <xf numFmtId="39" fontId="12" fillId="13" borderId="5" xfId="1" applyNumberFormat="1" applyFont="1" applyFill="1" applyBorder="1" applyAlignment="1">
      <alignment horizontal="center" vertical="top"/>
    </xf>
    <xf numFmtId="0" fontId="0" fillId="0" borderId="0" xfId="0" applyFill="1" applyAlignment="1">
      <alignment horizontal="left" vertical="center"/>
    </xf>
    <xf numFmtId="0" fontId="16" fillId="0" borderId="5" xfId="2" applyBorder="1" applyAlignment="1">
      <alignment horizontal="center"/>
    </xf>
    <xf numFmtId="170" fontId="16" fillId="0" borderId="0" xfId="2" applyNumberFormat="1" applyBorder="1" applyAlignment="1">
      <alignment horizontal="center"/>
    </xf>
    <xf numFmtId="170" fontId="16" fillId="0" borderId="0" xfId="2" applyNumberFormat="1" applyFill="1" applyBorder="1" applyAlignment="1">
      <alignment horizontal="center"/>
    </xf>
    <xf numFmtId="170" fontId="16" fillId="0" borderId="5" xfId="2" applyNumberFormat="1" applyBorder="1" applyAlignment="1">
      <alignment horizontal="center"/>
    </xf>
    <xf numFmtId="39" fontId="5" fillId="0" borderId="0" xfId="1" applyNumberFormat="1" applyBorder="1">
      <alignment vertical="top"/>
    </xf>
    <xf numFmtId="0" fontId="12" fillId="18" borderId="3" xfId="1" applyFont="1" applyFill="1" applyBorder="1" applyAlignment="1">
      <alignment horizontal="center" vertical="top"/>
    </xf>
    <xf numFmtId="166" fontId="12" fillId="18" borderId="0" xfId="1" applyNumberFormat="1" applyFont="1" applyFill="1" applyBorder="1" applyAlignment="1">
      <alignment horizontal="left" vertical="top"/>
    </xf>
    <xf numFmtId="0" fontId="12" fillId="18" borderId="0" xfId="1" applyFont="1" applyFill="1" applyBorder="1" applyAlignment="1">
      <alignment horizontal="center" vertical="top"/>
    </xf>
    <xf numFmtId="0" fontId="12" fillId="18" borderId="0" xfId="1" applyFont="1" applyFill="1" applyBorder="1" applyAlignment="1">
      <alignment horizontal="center" vertical="center"/>
    </xf>
    <xf numFmtId="39" fontId="12" fillId="18" borderId="0" xfId="1" applyNumberFormat="1" applyFont="1" applyFill="1" applyBorder="1" applyAlignment="1">
      <alignment horizontal="center" vertical="top"/>
    </xf>
    <xf numFmtId="0" fontId="12" fillId="19" borderId="3" xfId="1" applyFont="1" applyFill="1" applyBorder="1" applyAlignment="1">
      <alignment horizontal="center" vertical="top"/>
    </xf>
    <xf numFmtId="166" fontId="12" fillId="19" borderId="0" xfId="1" applyNumberFormat="1" applyFont="1" applyFill="1" applyBorder="1" applyAlignment="1">
      <alignment horizontal="left" vertical="top"/>
    </xf>
    <xf numFmtId="0" fontId="12" fillId="19" borderId="0" xfId="1" applyFont="1" applyFill="1" applyBorder="1" applyAlignment="1">
      <alignment horizontal="center" vertical="top"/>
    </xf>
    <xf numFmtId="0" fontId="12" fillId="19" borderId="0" xfId="1" applyFont="1" applyFill="1" applyBorder="1" applyAlignment="1">
      <alignment horizontal="center" vertical="center"/>
    </xf>
    <xf numFmtId="39" fontId="12" fillId="19" borderId="0" xfId="1" applyNumberFormat="1" applyFont="1" applyFill="1" applyBorder="1" applyAlignment="1">
      <alignment horizontal="center" vertical="top"/>
    </xf>
    <xf numFmtId="0" fontId="12" fillId="19" borderId="4" xfId="1" applyFont="1" applyFill="1" applyBorder="1" applyAlignment="1">
      <alignment horizontal="center" vertical="top"/>
    </xf>
    <xf numFmtId="166" fontId="12" fillId="19" borderId="5" xfId="1" applyNumberFormat="1" applyFont="1" applyFill="1" applyBorder="1" applyAlignment="1">
      <alignment horizontal="left" vertical="top"/>
    </xf>
    <xf numFmtId="0" fontId="12" fillId="19" borderId="5" xfId="1" applyFont="1" applyFill="1" applyBorder="1" applyAlignment="1">
      <alignment horizontal="center" vertical="top"/>
    </xf>
    <xf numFmtId="0" fontId="12" fillId="19" borderId="5" xfId="1" applyFont="1" applyFill="1" applyBorder="1" applyAlignment="1">
      <alignment horizontal="center" vertical="center"/>
    </xf>
    <xf numFmtId="39" fontId="12" fillId="19" borderId="5" xfId="1" applyNumberFormat="1" applyFont="1" applyFill="1" applyBorder="1" applyAlignment="1">
      <alignment horizontal="center" vertical="top"/>
    </xf>
    <xf numFmtId="0" fontId="12" fillId="17" borderId="7" xfId="1" applyFont="1" applyFill="1" applyBorder="1" applyAlignment="1">
      <alignment horizontal="center" vertical="center"/>
    </xf>
    <xf numFmtId="0" fontId="20" fillId="0" borderId="8" xfId="1" applyFont="1" applyBorder="1" applyAlignment="1">
      <alignment vertical="center" wrapText="1"/>
    </xf>
    <xf numFmtId="0" fontId="19" fillId="10" borderId="31" xfId="3" applyAlignment="1">
      <alignment vertical="center"/>
    </xf>
    <xf numFmtId="0" fontId="19" fillId="10" borderId="31" xfId="3" applyAlignment="1">
      <alignment vertical="center" wrapText="1"/>
    </xf>
    <xf numFmtId="0" fontId="16" fillId="0" borderId="0" xfId="2" applyAlignment="1">
      <alignment vertical="center"/>
    </xf>
    <xf numFmtId="0" fontId="16" fillId="11" borderId="0" xfId="2" applyFill="1"/>
    <xf numFmtId="0" fontId="16" fillId="12" borderId="0" xfId="2" applyFill="1" applyAlignment="1">
      <alignment horizontal="center" vertical="center" wrapText="1"/>
    </xf>
    <xf numFmtId="0" fontId="16" fillId="11" borderId="0" xfId="2" applyFill="1" applyAlignment="1">
      <alignment horizontal="center" vertical="center" wrapText="1"/>
    </xf>
    <xf numFmtId="0" fontId="16" fillId="13" borderId="0" xfId="2" applyFill="1" applyAlignment="1">
      <alignment horizontal="center" vertical="center" wrapText="1"/>
    </xf>
    <xf numFmtId="0" fontId="16" fillId="15" borderId="0" xfId="2" applyFill="1" applyAlignment="1">
      <alignment horizontal="center" vertical="center" wrapText="1"/>
    </xf>
    <xf numFmtId="0" fontId="16" fillId="0" borderId="0" xfId="2" applyFill="1" applyAlignment="1">
      <alignment horizontal="center" vertical="center" wrapText="1"/>
    </xf>
    <xf numFmtId="11" fontId="16" fillId="12" borderId="0" xfId="2" applyNumberFormat="1" applyFill="1" applyAlignment="1">
      <alignment horizontal="center"/>
    </xf>
    <xf numFmtId="11" fontId="16" fillId="11" borderId="0" xfId="2" applyNumberFormat="1" applyFill="1" applyAlignment="1">
      <alignment horizontal="center"/>
    </xf>
    <xf numFmtId="11" fontId="16" fillId="13" borderId="0" xfId="2" applyNumberFormat="1" applyFill="1" applyAlignment="1">
      <alignment horizontal="center"/>
    </xf>
    <xf numFmtId="11" fontId="16" fillId="15" borderId="0" xfId="2" applyNumberFormat="1" applyFill="1" applyAlignment="1">
      <alignment horizontal="center"/>
    </xf>
    <xf numFmtId="11" fontId="16" fillId="14" borderId="0" xfId="2" applyNumberFormat="1" applyFill="1" applyAlignment="1">
      <alignment horizontal="center"/>
    </xf>
    <xf numFmtId="11" fontId="16" fillId="0" borderId="0" xfId="2" applyNumberFormat="1" applyFill="1" applyAlignment="1">
      <alignment horizontal="center"/>
    </xf>
    <xf numFmtId="0" fontId="16" fillId="13" borderId="0" xfId="2" applyFill="1"/>
    <xf numFmtId="0" fontId="17" fillId="0" borderId="0" xfId="2" applyFont="1" applyFill="1" applyBorder="1"/>
    <xf numFmtId="0" fontId="16" fillId="0" borderId="0" xfId="2" applyFill="1" applyBorder="1" applyAlignment="1">
      <alignment vertical="center" wrapText="1"/>
    </xf>
    <xf numFmtId="0" fontId="0" fillId="0" borderId="0" xfId="0" applyBorder="1"/>
    <xf numFmtId="164" fontId="0" fillId="0" borderId="0" xfId="0" applyNumberFormat="1" applyBorder="1"/>
    <xf numFmtId="0" fontId="16" fillId="15" borderId="0" xfId="2" applyFont="1" applyFill="1"/>
    <xf numFmtId="0" fontId="16" fillId="14" borderId="0" xfId="2" applyFont="1" applyFill="1"/>
    <xf numFmtId="0" fontId="24" fillId="0" borderId="0" xfId="2" applyFont="1" applyFill="1"/>
    <xf numFmtId="11" fontId="0" fillId="0" borderId="0" xfId="0" applyNumberFormat="1"/>
    <xf numFmtId="0" fontId="17" fillId="0" borderId="1" xfId="2" applyFont="1" applyBorder="1" applyAlignment="1">
      <alignment horizontal="left"/>
    </xf>
    <xf numFmtId="0" fontId="17" fillId="0" borderId="2" xfId="2" applyFont="1" applyBorder="1" applyAlignment="1">
      <alignment horizontal="left"/>
    </xf>
    <xf numFmtId="0" fontId="17" fillId="0" borderId="2" xfId="2" applyFont="1" applyBorder="1" applyAlignment="1">
      <alignment horizontal="center"/>
    </xf>
    <xf numFmtId="0" fontId="17" fillId="0" borderId="27" xfId="2" applyFont="1" applyBorder="1" applyAlignment="1">
      <alignment horizontal="center"/>
    </xf>
    <xf numFmtId="0" fontId="16" fillId="0" borderId="4" xfId="2" applyBorder="1" applyAlignment="1">
      <alignment horizontal="left"/>
    </xf>
    <xf numFmtId="0" fontId="16" fillId="0" borderId="5" xfId="2" applyBorder="1" applyAlignment="1">
      <alignment horizontal="left"/>
    </xf>
    <xf numFmtId="0" fontId="16" fillId="0" borderId="29" xfId="2" applyBorder="1" applyAlignment="1">
      <alignment horizontal="center"/>
    </xf>
    <xf numFmtId="0" fontId="0" fillId="4" borderId="0" xfId="0" applyFont="1" applyFill="1" applyAlignment="1">
      <alignment horizontal="left" vertical="center"/>
    </xf>
    <xf numFmtId="39" fontId="0" fillId="4" borderId="0" xfId="0" applyNumberFormat="1" applyFont="1" applyFill="1" applyAlignment="1">
      <alignment horizontal="center"/>
    </xf>
    <xf numFmtId="0" fontId="0" fillId="4" borderId="0" xfId="0" applyFont="1" applyFill="1" applyAlignment="1">
      <alignment horizontal="center"/>
    </xf>
    <xf numFmtId="0" fontId="0" fillId="19" borderId="0" xfId="0" applyFont="1" applyFill="1" applyAlignment="1">
      <alignment horizontal="left" vertical="center"/>
    </xf>
    <xf numFmtId="39" fontId="0" fillId="19" borderId="0" xfId="0" applyNumberFormat="1" applyFont="1" applyFill="1" applyAlignment="1">
      <alignment horizontal="center"/>
    </xf>
    <xf numFmtId="0" fontId="0" fillId="19" borderId="0" xfId="0" applyFont="1" applyFill="1" applyAlignment="1">
      <alignment horizontal="center"/>
    </xf>
    <xf numFmtId="0" fontId="0" fillId="9" borderId="0" xfId="0" applyFont="1" applyFill="1" applyAlignment="1">
      <alignment horizontal="left" vertical="center"/>
    </xf>
    <xf numFmtId="39" fontId="0" fillId="9" borderId="0" xfId="0" applyNumberFormat="1" applyFont="1" applyFill="1" applyAlignment="1">
      <alignment horizontal="center"/>
    </xf>
    <xf numFmtId="0" fontId="0" fillId="9" borderId="0" xfId="0" applyFont="1" applyFill="1" applyAlignment="1">
      <alignment horizontal="center"/>
    </xf>
    <xf numFmtId="0" fontId="0" fillId="5" borderId="0" xfId="0" applyFont="1" applyFill="1" applyAlignment="1">
      <alignment horizontal="left" vertical="center"/>
    </xf>
    <xf numFmtId="39" fontId="0" fillId="5" borderId="0" xfId="0" applyNumberFormat="1" applyFont="1" applyFill="1" applyAlignment="1">
      <alignment horizontal="center"/>
    </xf>
    <xf numFmtId="0" fontId="0" fillId="5" borderId="0" xfId="0" applyFont="1" applyFill="1" applyAlignment="1">
      <alignment horizontal="center"/>
    </xf>
    <xf numFmtId="0" fontId="0" fillId="13" borderId="0" xfId="0" applyFont="1" applyFill="1" applyAlignment="1">
      <alignment horizontal="left" vertical="center"/>
    </xf>
    <xf numFmtId="39" fontId="0" fillId="13" borderId="0" xfId="0" applyNumberFormat="1" applyFont="1" applyFill="1" applyAlignment="1">
      <alignment horizontal="center"/>
    </xf>
    <xf numFmtId="0" fontId="0" fillId="13" borderId="0" xfId="0" applyFont="1" applyFill="1" applyAlignment="1">
      <alignment horizontal="center"/>
    </xf>
    <xf numFmtId="0" fontId="0" fillId="8" borderId="0" xfId="0" applyFont="1" applyFill="1" applyAlignment="1">
      <alignment horizontal="left" vertical="center"/>
    </xf>
    <xf numFmtId="39" fontId="0" fillId="8" borderId="0" xfId="0" applyNumberFormat="1" applyFont="1" applyFill="1" applyAlignment="1">
      <alignment horizontal="center"/>
    </xf>
    <xf numFmtId="0" fontId="0" fillId="8" borderId="0" xfId="0" applyFont="1" applyFill="1" applyAlignment="1">
      <alignment horizontal="center"/>
    </xf>
    <xf numFmtId="0" fontId="0" fillId="18" borderId="0" xfId="0" applyFont="1" applyFill="1" applyAlignment="1">
      <alignment horizontal="left" vertical="center"/>
    </xf>
    <xf numFmtId="39" fontId="0" fillId="18" borderId="0" xfId="0" applyNumberFormat="1" applyFont="1" applyFill="1" applyAlignment="1">
      <alignment horizontal="center"/>
    </xf>
    <xf numFmtId="0" fontId="0" fillId="18" borderId="0" xfId="0" applyFont="1" applyFill="1" applyAlignment="1">
      <alignment horizontal="center"/>
    </xf>
    <xf numFmtId="0" fontId="0" fillId="17" borderId="0" xfId="0" applyFont="1" applyFill="1" applyAlignment="1">
      <alignment horizontal="left" vertical="center"/>
    </xf>
    <xf numFmtId="39" fontId="0" fillId="17" borderId="0" xfId="0" applyNumberFormat="1" applyFont="1" applyFill="1" applyAlignment="1">
      <alignment horizontal="center"/>
    </xf>
    <xf numFmtId="0" fontId="0" fillId="17" borderId="0" xfId="0" applyFont="1" applyFill="1" applyAlignment="1">
      <alignment horizontal="center"/>
    </xf>
    <xf numFmtId="0" fontId="0" fillId="7" borderId="0" xfId="0" applyFont="1" applyFill="1" applyAlignment="1">
      <alignment horizontal="left" vertical="center"/>
    </xf>
    <xf numFmtId="39" fontId="0" fillId="7" borderId="0" xfId="0" applyNumberFormat="1" applyFont="1" applyFill="1" applyAlignment="1">
      <alignment horizontal="center"/>
    </xf>
    <xf numFmtId="0" fontId="0" fillId="7" borderId="0" xfId="0" applyFont="1" applyFill="1" applyAlignment="1">
      <alignment horizontal="center"/>
    </xf>
    <xf numFmtId="0" fontId="0" fillId="6" borderId="0" xfId="0" applyFont="1" applyFill="1" applyAlignment="1">
      <alignment horizontal="left" vertical="center"/>
    </xf>
    <xf numFmtId="39" fontId="0" fillId="6" borderId="0" xfId="0" applyNumberFormat="1" applyFont="1" applyFill="1" applyAlignment="1">
      <alignment horizontal="center"/>
    </xf>
    <xf numFmtId="0" fontId="0" fillId="6" borderId="0" xfId="0" applyFont="1" applyFill="1" applyAlignment="1">
      <alignment horizontal="center"/>
    </xf>
    <xf numFmtId="0" fontId="0" fillId="2" borderId="0" xfId="0" applyFont="1" applyFill="1" applyAlignment="1">
      <alignment horizontal="left" vertical="center"/>
    </xf>
    <xf numFmtId="39" fontId="0" fillId="2" borderId="0" xfId="0" applyNumberFormat="1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12" fillId="17" borderId="6" xfId="1" applyFont="1" applyFill="1" applyBorder="1" applyAlignment="1">
      <alignment horizontal="center" vertical="center"/>
    </xf>
    <xf numFmtId="166" fontId="12" fillId="17" borderId="7" xfId="1" applyNumberFormat="1" applyFont="1" applyFill="1" applyBorder="1" applyAlignment="1">
      <alignment horizontal="left" vertical="center"/>
    </xf>
    <xf numFmtId="39" fontId="12" fillId="17" borderId="7" xfId="1" applyNumberFormat="1" applyFont="1" applyFill="1" applyBorder="1" applyAlignment="1">
      <alignment horizontal="center" vertical="center"/>
    </xf>
    <xf numFmtId="0" fontId="5" fillId="0" borderId="0" xfId="1" applyAlignment="1">
      <alignment vertical="center"/>
    </xf>
    <xf numFmtId="39" fontId="5" fillId="0" borderId="0" xfId="1" applyNumberFormat="1" applyAlignment="1">
      <alignment vertical="center"/>
    </xf>
    <xf numFmtId="0" fontId="25" fillId="0" borderId="0" xfId="2" applyFont="1"/>
    <xf numFmtId="0" fontId="4" fillId="0" borderId="0" xfId="0" applyFont="1" applyFill="1"/>
    <xf numFmtId="0" fontId="16" fillId="14" borderId="0" xfId="2" applyFill="1" applyAlignment="1">
      <alignment horizontal="center" vertical="center" wrapText="1"/>
    </xf>
    <xf numFmtId="0" fontId="12" fillId="20" borderId="7" xfId="1" applyFont="1" applyFill="1" applyBorder="1" applyAlignment="1">
      <alignment horizontal="center" vertical="center"/>
    </xf>
    <xf numFmtId="0" fontId="12" fillId="20" borderId="6" xfId="1" applyFont="1" applyFill="1" applyBorder="1" applyAlignment="1">
      <alignment horizontal="center" vertical="center"/>
    </xf>
    <xf numFmtId="166" fontId="12" fillId="20" borderId="7" xfId="1" applyNumberFormat="1" applyFont="1" applyFill="1" applyBorder="1" applyAlignment="1">
      <alignment horizontal="left" vertical="center"/>
    </xf>
    <xf numFmtId="39" fontId="12" fillId="20" borderId="7" xfId="1" applyNumberFormat="1" applyFont="1" applyFill="1" applyBorder="1" applyAlignment="1">
      <alignment horizontal="center" vertical="center"/>
    </xf>
    <xf numFmtId="0" fontId="20" fillId="0" borderId="8" xfId="1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1" fontId="3" fillId="2" borderId="0" xfId="0" applyNumberFormat="1" applyFont="1" applyFill="1" applyAlignment="1">
      <alignment horizontal="center" vertical="center"/>
    </xf>
    <xf numFmtId="0" fontId="16" fillId="2" borderId="0" xfId="2" applyFill="1" applyAlignment="1">
      <alignment horizontal="center" vertical="center" wrapText="1"/>
    </xf>
    <xf numFmtId="11" fontId="16" fillId="2" borderId="0" xfId="2" applyNumberFormat="1" applyFill="1" applyAlignment="1">
      <alignment horizontal="center"/>
    </xf>
    <xf numFmtId="0" fontId="16" fillId="2" borderId="0" xfId="2" applyFont="1" applyFill="1"/>
    <xf numFmtId="164" fontId="0" fillId="15" borderId="0" xfId="0" applyNumberFormat="1" applyFill="1" applyBorder="1" applyAlignment="1">
      <alignment horizontal="center" vertical="center"/>
    </xf>
    <xf numFmtId="0" fontId="0" fillId="11" borderId="0" xfId="0" applyFill="1" applyBorder="1"/>
    <xf numFmtId="0" fontId="3" fillId="0" borderId="0" xfId="0" applyFont="1" applyFill="1" applyAlignment="1">
      <alignment horizontal="left" vertical="center" wrapText="1"/>
    </xf>
    <xf numFmtId="11" fontId="0" fillId="13" borderId="0" xfId="0" applyNumberFormat="1" applyFill="1" applyBorder="1" applyAlignment="1">
      <alignment horizontal="left" vertical="center"/>
    </xf>
    <xf numFmtId="11" fontId="0" fillId="13" borderId="0" xfId="0" applyNumberForma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14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/>
    <xf numFmtId="16" fontId="0" fillId="12" borderId="0" xfId="0" quotePrefix="1" applyNumberFormat="1" applyFont="1" applyFill="1" applyBorder="1" applyAlignment="1">
      <alignment horizontal="left" vertical="center"/>
    </xf>
    <xf numFmtId="11" fontId="0" fillId="12" borderId="0" xfId="0" quotePrefix="1" applyNumberFormat="1" applyFont="1" applyFill="1" applyBorder="1" applyAlignment="1">
      <alignment horizontal="left" vertical="center"/>
    </xf>
    <xf numFmtId="0" fontId="0" fillId="12" borderId="0" xfId="0" applyFont="1" applyFill="1" applyBorder="1" applyAlignment="1">
      <alignment horizontal="left" vertical="center"/>
    </xf>
    <xf numFmtId="14" fontId="0" fillId="12" borderId="0" xfId="0" applyNumberFormat="1" applyFont="1" applyFill="1" applyBorder="1" applyAlignment="1">
      <alignment horizontal="left" vertical="center" wrapText="1"/>
    </xf>
    <xf numFmtId="0" fontId="0" fillId="12" borderId="0" xfId="0" applyFont="1" applyFill="1" applyBorder="1" applyAlignment="1">
      <alignment horizontal="center" vertical="center" wrapText="1"/>
    </xf>
    <xf numFmtId="17" fontId="0" fillId="0" borderId="0" xfId="0" quotePrefix="1" applyNumberFormat="1" applyFill="1" applyBorder="1" applyAlignment="1">
      <alignment horizontal="left" vertical="center"/>
    </xf>
    <xf numFmtId="11" fontId="0" fillId="0" borderId="0" xfId="0" quotePrefix="1" applyNumberForma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14" fontId="0" fillId="0" borderId="0" xfId="0" applyNumberFormat="1" applyFill="1" applyBorder="1" applyAlignment="1">
      <alignment horizontal="left" vertical="center"/>
    </xf>
    <xf numFmtId="164" fontId="0" fillId="0" borderId="0" xfId="0" applyNumberFormat="1" applyFill="1" applyBorder="1" applyAlignment="1">
      <alignment horizontal="center" vertical="center"/>
    </xf>
    <xf numFmtId="164" fontId="0" fillId="0" borderId="0" xfId="0" quotePrefix="1" applyNumberFormat="1" applyFill="1" applyBorder="1" applyAlignment="1">
      <alignment horizontal="center" vertical="center"/>
    </xf>
    <xf numFmtId="17" fontId="0" fillId="0" borderId="0" xfId="0" quotePrefix="1" applyNumberFormat="1" applyBorder="1" applyAlignment="1">
      <alignment horizontal="left" vertical="center"/>
    </xf>
    <xf numFmtId="11" fontId="0" fillId="0" borderId="0" xfId="0" quotePrefix="1" applyNumberFormat="1" applyBorder="1" applyAlignment="1">
      <alignment horizontal="left" vertical="center"/>
    </xf>
    <xf numFmtId="164" fontId="0" fillId="0" borderId="0" xfId="0" applyNumberFormat="1" applyBorder="1" applyAlignment="1">
      <alignment horizontal="center" vertical="center"/>
    </xf>
    <xf numFmtId="164" fontId="0" fillId="0" borderId="0" xfId="0" quotePrefix="1" applyNumberFormat="1" applyBorder="1" applyAlignment="1">
      <alignment horizontal="center" vertical="center"/>
    </xf>
    <xf numFmtId="0" fontId="0" fillId="11" borderId="0" xfId="0" applyNumberFormat="1" applyFill="1" applyBorder="1" applyAlignment="1">
      <alignment horizontal="left" vertical="center"/>
    </xf>
    <xf numFmtId="0" fontId="0" fillId="15" borderId="0" xfId="0" applyFill="1" applyBorder="1" applyAlignment="1">
      <alignment horizontal="left" vertical="center"/>
    </xf>
    <xf numFmtId="11" fontId="0" fillId="15" borderId="0" xfId="0" applyNumberFormat="1" applyFill="1" applyBorder="1" applyAlignment="1">
      <alignment horizontal="left" vertical="center"/>
    </xf>
    <xf numFmtId="0" fontId="4" fillId="15" borderId="0" xfId="0" applyFont="1" applyFill="1" applyBorder="1" applyAlignment="1">
      <alignment horizontal="left" vertical="center"/>
    </xf>
    <xf numFmtId="14" fontId="0" fillId="15" borderId="0" xfId="0" applyNumberFormat="1" applyFill="1" applyBorder="1" applyAlignment="1">
      <alignment horizontal="left" vertical="center"/>
    </xf>
    <xf numFmtId="164" fontId="0" fillId="15" borderId="0" xfId="0" quotePrefix="1" applyNumberFormat="1" applyFill="1" applyBorder="1" applyAlignment="1">
      <alignment horizontal="center" vertical="center"/>
    </xf>
    <xf numFmtId="0" fontId="0" fillId="14" borderId="0" xfId="0" applyFont="1" applyFill="1" applyBorder="1" applyAlignment="1">
      <alignment horizontal="left" vertical="center"/>
    </xf>
    <xf numFmtId="11" fontId="0" fillId="14" borderId="0" xfId="0" applyNumberFormat="1" applyFont="1" applyFill="1" applyBorder="1" applyAlignment="1">
      <alignment horizontal="left" vertical="center"/>
    </xf>
    <xf numFmtId="0" fontId="0" fillId="14" borderId="0" xfId="0" applyFill="1" applyBorder="1" applyAlignment="1">
      <alignment horizontal="left" vertical="center"/>
    </xf>
    <xf numFmtId="14" fontId="0" fillId="14" borderId="0" xfId="0" applyNumberFormat="1" applyFill="1" applyBorder="1" applyAlignment="1">
      <alignment horizontal="left" vertical="center"/>
    </xf>
    <xf numFmtId="164" fontId="0" fillId="14" borderId="0" xfId="0" applyNumberFormat="1" applyFill="1" applyBorder="1" applyAlignment="1">
      <alignment horizontal="center" vertical="center"/>
    </xf>
    <xf numFmtId="164" fontId="0" fillId="14" borderId="0" xfId="0" quotePrefix="1" applyNumberForma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/>
    </xf>
    <xf numFmtId="11" fontId="0" fillId="2" borderId="0" xfId="0" applyNumberFormat="1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64" fontId="0" fillId="2" borderId="0" xfId="0" applyNumberFormat="1" applyFill="1" applyBorder="1" applyAlignment="1">
      <alignment horizontal="center" vertical="center"/>
    </xf>
    <xf numFmtId="164" fontId="0" fillId="2" borderId="0" xfId="0" quotePrefix="1" applyNumberForma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left" vertical="center"/>
    </xf>
    <xf numFmtId="11" fontId="17" fillId="13" borderId="0" xfId="2" applyNumberFormat="1" applyFont="1" applyFill="1" applyAlignment="1">
      <alignment horizontal="center" vertical="center"/>
    </xf>
    <xf numFmtId="0" fontId="2" fillId="12" borderId="0" xfId="2" applyFont="1" applyFill="1"/>
    <xf numFmtId="11" fontId="16" fillId="0" borderId="0" xfId="2" applyNumberFormat="1" applyAlignment="1">
      <alignment horizontal="center"/>
    </xf>
    <xf numFmtId="170" fontId="16" fillId="0" borderId="0" xfId="2" applyNumberFormat="1" applyFill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20" fillId="0" borderId="27" xfId="1" applyFont="1" applyBorder="1" applyAlignment="1">
      <alignment horizontal="center" vertical="center" wrapText="1"/>
    </xf>
    <xf numFmtId="0" fontId="20" fillId="0" borderId="28" xfId="1" applyFont="1" applyBorder="1" applyAlignment="1">
      <alignment horizontal="center" vertical="center" wrapText="1"/>
    </xf>
    <xf numFmtId="0" fontId="20" fillId="0" borderId="29" xfId="1" applyFont="1" applyBorder="1" applyAlignment="1">
      <alignment horizontal="center" vertical="center" wrapText="1"/>
    </xf>
    <xf numFmtId="0" fontId="12" fillId="0" borderId="27" xfId="1" applyFont="1" applyBorder="1" applyAlignment="1">
      <alignment horizontal="center" vertical="center" wrapText="1"/>
    </xf>
    <xf numFmtId="0" fontId="12" fillId="0" borderId="28" xfId="1" applyFont="1" applyBorder="1" applyAlignment="1">
      <alignment horizontal="center" vertical="center" wrapText="1"/>
    </xf>
    <xf numFmtId="0" fontId="12" fillId="0" borderId="29" xfId="1" applyFont="1" applyBorder="1" applyAlignment="1">
      <alignment horizontal="center" vertical="center" wrapText="1"/>
    </xf>
    <xf numFmtId="0" fontId="6" fillId="6" borderId="12" xfId="1" applyFont="1" applyFill="1" applyBorder="1" applyAlignment="1">
      <alignment horizontal="center" vertical="top"/>
    </xf>
    <xf numFmtId="0" fontId="6" fillId="6" borderId="13" xfId="1" applyFont="1" applyFill="1" applyBorder="1" applyAlignment="1">
      <alignment horizontal="center" vertical="top"/>
    </xf>
    <xf numFmtId="11" fontId="0" fillId="11" borderId="0" xfId="0" applyNumberFormat="1" applyFill="1" applyBorder="1" applyAlignment="1">
      <alignment horizontal="left" vertical="center"/>
    </xf>
  </cellXfs>
  <cellStyles count="32">
    <cellStyle name="Calculation 2" xfId="3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D0AAEA"/>
      <color rgb="FFF4B6C9"/>
      <color rgb="FFEE92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7" Type="http://schemas.openxmlformats.org/officeDocument/2006/relationships/theme" Target="theme/theme1.xml" />
  <Relationship Id="rId9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4" Type="http://schemas.openxmlformats.org/officeDocument/2006/relationships/worksheet" Target="worksheets/sheet4.xml" />
  <Relationship Id="rId5" Type="http://schemas.openxmlformats.org/officeDocument/2006/relationships/worksheet" Target="worksheets/sheet5.xml" />
  <Relationship Id="rId6" Type="http://schemas.openxmlformats.org/officeDocument/2006/relationships/worksheet" Target="worksheets/sheet6.xml" />
  <Relationship Id="rId10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/>
  </sheetViews>
  <sheetFormatPr defaultColWidth="8.85546875" defaultRowHeight="15" x14ac:dyDescent="0.25"/>
  <cols>
    <col min="1" max="1" width="22.7109375" style="1" customWidth="1"/>
    <col min="2" max="2" width="18.42578125" style="1" bestFit="1" customWidth="1"/>
    <col min="3" max="4" width="8.85546875" style="23"/>
  </cols>
  <sheetData>
    <row r="1" spans="1:4" x14ac:dyDescent="0.25">
      <c r="A1" s="2" t="s">
        <v>8</v>
      </c>
      <c r="B1" s="2" t="s">
        <v>37</v>
      </c>
      <c r="C1" s="20" t="s">
        <v>38</v>
      </c>
      <c r="D1" s="22" t="s">
        <v>39</v>
      </c>
    </row>
    <row r="2" spans="1:4" x14ac:dyDescent="0.25">
      <c r="A2" s="350" t="s">
        <v>40</v>
      </c>
      <c r="B2" s="350" t="s">
        <v>41</v>
      </c>
      <c r="C2" s="351">
        <v>9.9700000000000006</v>
      </c>
      <c r="D2" s="352">
        <v>4</v>
      </c>
    </row>
    <row r="3" spans="1:4" x14ac:dyDescent="0.25">
      <c r="A3" s="359" t="s">
        <v>11</v>
      </c>
      <c r="B3" s="359" t="s">
        <v>42</v>
      </c>
      <c r="C3" s="360">
        <v>766.06000000000006</v>
      </c>
      <c r="D3" s="361">
        <v>36</v>
      </c>
    </row>
    <row r="4" spans="1:4" x14ac:dyDescent="0.25">
      <c r="A4" s="362" t="s">
        <v>11</v>
      </c>
      <c r="B4" s="362" t="s">
        <v>42</v>
      </c>
      <c r="C4" s="363">
        <v>99.27</v>
      </c>
      <c r="D4" s="364">
        <v>11</v>
      </c>
    </row>
    <row r="5" spans="1:4" x14ac:dyDescent="0.25">
      <c r="A5" s="365" t="s">
        <v>4</v>
      </c>
      <c r="B5" s="365" t="s">
        <v>43</v>
      </c>
      <c r="C5" s="366">
        <v>32.839999999999996</v>
      </c>
      <c r="D5" s="367">
        <v>7</v>
      </c>
    </row>
    <row r="6" spans="1:4" x14ac:dyDescent="0.25">
      <c r="A6" s="377" t="s">
        <v>4</v>
      </c>
      <c r="B6" s="377" t="s">
        <v>44</v>
      </c>
      <c r="C6" s="378">
        <v>12.07</v>
      </c>
      <c r="D6" s="379">
        <v>4</v>
      </c>
    </row>
    <row r="7" spans="1:4" x14ac:dyDescent="0.25">
      <c r="A7" s="380" t="s">
        <v>4</v>
      </c>
      <c r="B7" s="380" t="s">
        <v>45</v>
      </c>
      <c r="C7" s="381">
        <v>45.53</v>
      </c>
      <c r="D7" s="382">
        <v>9</v>
      </c>
    </row>
    <row r="8" spans="1:4" x14ac:dyDescent="0.25">
      <c r="A8" s="356" t="s">
        <v>4</v>
      </c>
      <c r="B8" s="356" t="s">
        <v>46</v>
      </c>
      <c r="C8" s="357">
        <v>19.98</v>
      </c>
      <c r="D8" s="358">
        <v>4</v>
      </c>
    </row>
    <row r="9" spans="1:4" x14ac:dyDescent="0.25">
      <c r="A9" s="353" t="s">
        <v>4</v>
      </c>
      <c r="B9" s="353" t="s">
        <v>47</v>
      </c>
      <c r="C9" s="354">
        <v>38.69</v>
      </c>
      <c r="D9" s="355">
        <v>4</v>
      </c>
    </row>
    <row r="10" spans="1:4" x14ac:dyDescent="0.25">
      <c r="A10" s="374" t="s">
        <v>5</v>
      </c>
      <c r="B10" s="374" t="s">
        <v>48</v>
      </c>
      <c r="C10" s="375">
        <v>86.860000000000014</v>
      </c>
      <c r="D10" s="376">
        <v>7</v>
      </c>
    </row>
    <row r="11" spans="1:4" x14ac:dyDescent="0.25">
      <c r="A11" s="371" t="s">
        <v>5</v>
      </c>
      <c r="B11" s="371" t="s">
        <v>48</v>
      </c>
      <c r="C11" s="372">
        <v>9.85</v>
      </c>
      <c r="D11" s="373">
        <v>1</v>
      </c>
    </row>
    <row r="12" spans="1:4" ht="15.75" thickBot="1" x14ac:dyDescent="0.3">
      <c r="A12" s="368" t="s">
        <v>5</v>
      </c>
      <c r="B12" s="368" t="s">
        <v>48</v>
      </c>
      <c r="C12" s="369">
        <v>36.129999999999995</v>
      </c>
      <c r="D12" s="370">
        <v>5</v>
      </c>
    </row>
    <row r="13" spans="1:4" ht="15.75" thickBot="1" x14ac:dyDescent="0.3">
      <c r="A13" s="452" t="s">
        <v>100</v>
      </c>
      <c r="B13" s="453"/>
      <c r="C13" s="133">
        <f>SUM(C2:C12)</f>
        <v>1157.25</v>
      </c>
      <c r="D13" s="134">
        <f>SUM(D2:D12)</f>
        <v>92</v>
      </c>
    </row>
    <row r="16" spans="1:4" x14ac:dyDescent="0.25">
      <c r="A16" s="218" t="s">
        <v>305</v>
      </c>
    </row>
    <row r="17" spans="1:1" x14ac:dyDescent="0.25">
      <c r="A17" s="2" t="s">
        <v>177</v>
      </c>
    </row>
  </sheetData>
  <mergeCells count="1">
    <mergeCell ref="A13:B13"/>
  </mergeCells>
  <pageMargins left="0.7" right="0.7" top="0.75" bottom="0.75" header="0.3" footer="0.3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autoPageBreaks="0"/>
  </sheetPr>
  <dimension ref="A1:K109"/>
  <sheetViews>
    <sheetView showGridLines="0" zoomScale="90" zoomScaleNormal="90" zoomScalePageLayoutView="90" workbookViewId="0"/>
  </sheetViews>
  <sheetFormatPr defaultColWidth="6.85546875" defaultRowHeight="12.75" customHeight="1" x14ac:dyDescent="0.25"/>
  <cols>
    <col min="1" max="1" width="9" style="211" customWidth="1"/>
    <col min="2" max="2" width="19.140625" style="210" customWidth="1"/>
    <col min="3" max="3" width="18.85546875" style="211" customWidth="1"/>
    <col min="4" max="4" width="24.42578125" style="216" customWidth="1"/>
    <col min="5" max="7" width="15.140625" style="211" customWidth="1"/>
    <col min="8" max="8" width="85.28515625" style="214" customWidth="1"/>
    <col min="9" max="9" width="6.85546875" style="25"/>
    <col min="10" max="10" width="16.140625" style="25" customWidth="1"/>
    <col min="11" max="11" width="11.42578125" style="25" customWidth="1"/>
    <col min="12" max="12" width="11.85546875" style="25" bestFit="1" customWidth="1"/>
    <col min="13" max="13" width="7.140625" style="25" customWidth="1"/>
    <col min="14" max="251" width="6.85546875" style="25"/>
    <col min="252" max="252" width="9" style="25" customWidth="1"/>
    <col min="253" max="253" width="19.140625" style="25" customWidth="1"/>
    <col min="254" max="254" width="15.140625" style="25" customWidth="1"/>
    <col min="255" max="255" width="10.85546875" style="25" customWidth="1"/>
    <col min="256" max="256" width="17.85546875" style="25" customWidth="1"/>
    <col min="257" max="257" width="19.140625" style="25" customWidth="1"/>
    <col min="258" max="259" width="10.42578125" style="25" customWidth="1"/>
    <col min="260" max="260" width="19.42578125" style="25" customWidth="1"/>
    <col min="261" max="261" width="10.42578125" style="25" customWidth="1"/>
    <col min="262" max="262" width="48.140625" style="25" customWidth="1"/>
    <col min="263" max="263" width="29.42578125" style="25" customWidth="1"/>
    <col min="264" max="507" width="6.85546875" style="25"/>
    <col min="508" max="508" width="9" style="25" customWidth="1"/>
    <col min="509" max="509" width="19.140625" style="25" customWidth="1"/>
    <col min="510" max="510" width="15.140625" style="25" customWidth="1"/>
    <col min="511" max="511" width="10.85546875" style="25" customWidth="1"/>
    <col min="512" max="512" width="17.85546875" style="25" customWidth="1"/>
    <col min="513" max="513" width="19.140625" style="25" customWidth="1"/>
    <col min="514" max="515" width="10.42578125" style="25" customWidth="1"/>
    <col min="516" max="516" width="19.42578125" style="25" customWidth="1"/>
    <col min="517" max="517" width="10.42578125" style="25" customWidth="1"/>
    <col min="518" max="518" width="48.140625" style="25" customWidth="1"/>
    <col min="519" max="519" width="29.42578125" style="25" customWidth="1"/>
    <col min="520" max="763" width="6.85546875" style="25"/>
    <col min="764" max="764" width="9" style="25" customWidth="1"/>
    <col min="765" max="765" width="19.140625" style="25" customWidth="1"/>
    <col min="766" max="766" width="15.140625" style="25" customWidth="1"/>
    <col min="767" max="767" width="10.85546875" style="25" customWidth="1"/>
    <col min="768" max="768" width="17.85546875" style="25" customWidth="1"/>
    <col min="769" max="769" width="19.140625" style="25" customWidth="1"/>
    <col min="770" max="771" width="10.42578125" style="25" customWidth="1"/>
    <col min="772" max="772" width="19.42578125" style="25" customWidth="1"/>
    <col min="773" max="773" width="10.42578125" style="25" customWidth="1"/>
    <col min="774" max="774" width="48.140625" style="25" customWidth="1"/>
    <col min="775" max="775" width="29.42578125" style="25" customWidth="1"/>
    <col min="776" max="1019" width="6.85546875" style="25"/>
    <col min="1020" max="1020" width="9" style="25" customWidth="1"/>
    <col min="1021" max="1021" width="19.140625" style="25" customWidth="1"/>
    <col min="1022" max="1022" width="15.140625" style="25" customWidth="1"/>
    <col min="1023" max="1023" width="10.85546875" style="25" customWidth="1"/>
    <col min="1024" max="1024" width="17.85546875" style="25" customWidth="1"/>
    <col min="1025" max="1025" width="19.140625" style="25" customWidth="1"/>
    <col min="1026" max="1027" width="10.42578125" style="25" customWidth="1"/>
    <col min="1028" max="1028" width="19.42578125" style="25" customWidth="1"/>
    <col min="1029" max="1029" width="10.42578125" style="25" customWidth="1"/>
    <col min="1030" max="1030" width="48.140625" style="25" customWidth="1"/>
    <col min="1031" max="1031" width="29.42578125" style="25" customWidth="1"/>
    <col min="1032" max="1275" width="6.85546875" style="25"/>
    <col min="1276" max="1276" width="9" style="25" customWidth="1"/>
    <col min="1277" max="1277" width="19.140625" style="25" customWidth="1"/>
    <col min="1278" max="1278" width="15.140625" style="25" customWidth="1"/>
    <col min="1279" max="1279" width="10.85546875" style="25" customWidth="1"/>
    <col min="1280" max="1280" width="17.85546875" style="25" customWidth="1"/>
    <col min="1281" max="1281" width="19.140625" style="25" customWidth="1"/>
    <col min="1282" max="1283" width="10.42578125" style="25" customWidth="1"/>
    <col min="1284" max="1284" width="19.42578125" style="25" customWidth="1"/>
    <col min="1285" max="1285" width="10.42578125" style="25" customWidth="1"/>
    <col min="1286" max="1286" width="48.140625" style="25" customWidth="1"/>
    <col min="1287" max="1287" width="29.42578125" style="25" customWidth="1"/>
    <col min="1288" max="1531" width="6.85546875" style="25"/>
    <col min="1532" max="1532" width="9" style="25" customWidth="1"/>
    <col min="1533" max="1533" width="19.140625" style="25" customWidth="1"/>
    <col min="1534" max="1534" width="15.140625" style="25" customWidth="1"/>
    <col min="1535" max="1535" width="10.85546875" style="25" customWidth="1"/>
    <col min="1536" max="1536" width="17.85546875" style="25" customWidth="1"/>
    <col min="1537" max="1537" width="19.140625" style="25" customWidth="1"/>
    <col min="1538" max="1539" width="10.42578125" style="25" customWidth="1"/>
    <col min="1540" max="1540" width="19.42578125" style="25" customWidth="1"/>
    <col min="1541" max="1541" width="10.42578125" style="25" customWidth="1"/>
    <col min="1542" max="1542" width="48.140625" style="25" customWidth="1"/>
    <col min="1543" max="1543" width="29.42578125" style="25" customWidth="1"/>
    <col min="1544" max="1787" width="6.85546875" style="25"/>
    <col min="1788" max="1788" width="9" style="25" customWidth="1"/>
    <col min="1789" max="1789" width="19.140625" style="25" customWidth="1"/>
    <col min="1790" max="1790" width="15.140625" style="25" customWidth="1"/>
    <col min="1791" max="1791" width="10.85546875" style="25" customWidth="1"/>
    <col min="1792" max="1792" width="17.85546875" style="25" customWidth="1"/>
    <col min="1793" max="1793" width="19.140625" style="25" customWidth="1"/>
    <col min="1794" max="1795" width="10.42578125" style="25" customWidth="1"/>
    <col min="1796" max="1796" width="19.42578125" style="25" customWidth="1"/>
    <col min="1797" max="1797" width="10.42578125" style="25" customWidth="1"/>
    <col min="1798" max="1798" width="48.140625" style="25" customWidth="1"/>
    <col min="1799" max="1799" width="29.42578125" style="25" customWidth="1"/>
    <col min="1800" max="2043" width="6.85546875" style="25"/>
    <col min="2044" max="2044" width="9" style="25" customWidth="1"/>
    <col min="2045" max="2045" width="19.140625" style="25" customWidth="1"/>
    <col min="2046" max="2046" width="15.140625" style="25" customWidth="1"/>
    <col min="2047" max="2047" width="10.85546875" style="25" customWidth="1"/>
    <col min="2048" max="2048" width="17.85546875" style="25" customWidth="1"/>
    <col min="2049" max="2049" width="19.140625" style="25" customWidth="1"/>
    <col min="2050" max="2051" width="10.42578125" style="25" customWidth="1"/>
    <col min="2052" max="2052" width="19.42578125" style="25" customWidth="1"/>
    <col min="2053" max="2053" width="10.42578125" style="25" customWidth="1"/>
    <col min="2054" max="2054" width="48.140625" style="25" customWidth="1"/>
    <col min="2055" max="2055" width="29.42578125" style="25" customWidth="1"/>
    <col min="2056" max="2299" width="6.85546875" style="25"/>
    <col min="2300" max="2300" width="9" style="25" customWidth="1"/>
    <col min="2301" max="2301" width="19.140625" style="25" customWidth="1"/>
    <col min="2302" max="2302" width="15.140625" style="25" customWidth="1"/>
    <col min="2303" max="2303" width="10.85546875" style="25" customWidth="1"/>
    <col min="2304" max="2304" width="17.85546875" style="25" customWidth="1"/>
    <col min="2305" max="2305" width="19.140625" style="25" customWidth="1"/>
    <col min="2306" max="2307" width="10.42578125" style="25" customWidth="1"/>
    <col min="2308" max="2308" width="19.42578125" style="25" customWidth="1"/>
    <col min="2309" max="2309" width="10.42578125" style="25" customWidth="1"/>
    <col min="2310" max="2310" width="48.140625" style="25" customWidth="1"/>
    <col min="2311" max="2311" width="29.42578125" style="25" customWidth="1"/>
    <col min="2312" max="2555" width="6.85546875" style="25"/>
    <col min="2556" max="2556" width="9" style="25" customWidth="1"/>
    <col min="2557" max="2557" width="19.140625" style="25" customWidth="1"/>
    <col min="2558" max="2558" width="15.140625" style="25" customWidth="1"/>
    <col min="2559" max="2559" width="10.85546875" style="25" customWidth="1"/>
    <col min="2560" max="2560" width="17.85546875" style="25" customWidth="1"/>
    <col min="2561" max="2561" width="19.140625" style="25" customWidth="1"/>
    <col min="2562" max="2563" width="10.42578125" style="25" customWidth="1"/>
    <col min="2564" max="2564" width="19.42578125" style="25" customWidth="1"/>
    <col min="2565" max="2565" width="10.42578125" style="25" customWidth="1"/>
    <col min="2566" max="2566" width="48.140625" style="25" customWidth="1"/>
    <col min="2567" max="2567" width="29.42578125" style="25" customWidth="1"/>
    <col min="2568" max="2811" width="6.85546875" style="25"/>
    <col min="2812" max="2812" width="9" style="25" customWidth="1"/>
    <col min="2813" max="2813" width="19.140625" style="25" customWidth="1"/>
    <col min="2814" max="2814" width="15.140625" style="25" customWidth="1"/>
    <col min="2815" max="2815" width="10.85546875" style="25" customWidth="1"/>
    <col min="2816" max="2816" width="17.85546875" style="25" customWidth="1"/>
    <col min="2817" max="2817" width="19.140625" style="25" customWidth="1"/>
    <col min="2818" max="2819" width="10.42578125" style="25" customWidth="1"/>
    <col min="2820" max="2820" width="19.42578125" style="25" customWidth="1"/>
    <col min="2821" max="2821" width="10.42578125" style="25" customWidth="1"/>
    <col min="2822" max="2822" width="48.140625" style="25" customWidth="1"/>
    <col min="2823" max="2823" width="29.42578125" style="25" customWidth="1"/>
    <col min="2824" max="3067" width="6.85546875" style="25"/>
    <col min="3068" max="3068" width="9" style="25" customWidth="1"/>
    <col min="3069" max="3069" width="19.140625" style="25" customWidth="1"/>
    <col min="3070" max="3070" width="15.140625" style="25" customWidth="1"/>
    <col min="3071" max="3071" width="10.85546875" style="25" customWidth="1"/>
    <col min="3072" max="3072" width="17.85546875" style="25" customWidth="1"/>
    <col min="3073" max="3073" width="19.140625" style="25" customWidth="1"/>
    <col min="3074" max="3075" width="10.42578125" style="25" customWidth="1"/>
    <col min="3076" max="3076" width="19.42578125" style="25" customWidth="1"/>
    <col min="3077" max="3077" width="10.42578125" style="25" customWidth="1"/>
    <col min="3078" max="3078" width="48.140625" style="25" customWidth="1"/>
    <col min="3079" max="3079" width="29.42578125" style="25" customWidth="1"/>
    <col min="3080" max="3323" width="6.85546875" style="25"/>
    <col min="3324" max="3324" width="9" style="25" customWidth="1"/>
    <col min="3325" max="3325" width="19.140625" style="25" customWidth="1"/>
    <col min="3326" max="3326" width="15.140625" style="25" customWidth="1"/>
    <col min="3327" max="3327" width="10.85546875" style="25" customWidth="1"/>
    <col min="3328" max="3328" width="17.85546875" style="25" customWidth="1"/>
    <col min="3329" max="3329" width="19.140625" style="25" customWidth="1"/>
    <col min="3330" max="3331" width="10.42578125" style="25" customWidth="1"/>
    <col min="3332" max="3332" width="19.42578125" style="25" customWidth="1"/>
    <col min="3333" max="3333" width="10.42578125" style="25" customWidth="1"/>
    <col min="3334" max="3334" width="48.140625" style="25" customWidth="1"/>
    <col min="3335" max="3335" width="29.42578125" style="25" customWidth="1"/>
    <col min="3336" max="3579" width="6.85546875" style="25"/>
    <col min="3580" max="3580" width="9" style="25" customWidth="1"/>
    <col min="3581" max="3581" width="19.140625" style="25" customWidth="1"/>
    <col min="3582" max="3582" width="15.140625" style="25" customWidth="1"/>
    <col min="3583" max="3583" width="10.85546875" style="25" customWidth="1"/>
    <col min="3584" max="3584" width="17.85546875" style="25" customWidth="1"/>
    <col min="3585" max="3585" width="19.140625" style="25" customWidth="1"/>
    <col min="3586" max="3587" width="10.42578125" style="25" customWidth="1"/>
    <col min="3588" max="3588" width="19.42578125" style="25" customWidth="1"/>
    <col min="3589" max="3589" width="10.42578125" style="25" customWidth="1"/>
    <col min="3590" max="3590" width="48.140625" style="25" customWidth="1"/>
    <col min="3591" max="3591" width="29.42578125" style="25" customWidth="1"/>
    <col min="3592" max="3835" width="6.85546875" style="25"/>
    <col min="3836" max="3836" width="9" style="25" customWidth="1"/>
    <col min="3837" max="3837" width="19.140625" style="25" customWidth="1"/>
    <col min="3838" max="3838" width="15.140625" style="25" customWidth="1"/>
    <col min="3839" max="3839" width="10.85546875" style="25" customWidth="1"/>
    <col min="3840" max="3840" width="17.85546875" style="25" customWidth="1"/>
    <col min="3841" max="3841" width="19.140625" style="25" customWidth="1"/>
    <col min="3842" max="3843" width="10.42578125" style="25" customWidth="1"/>
    <col min="3844" max="3844" width="19.42578125" style="25" customWidth="1"/>
    <col min="3845" max="3845" width="10.42578125" style="25" customWidth="1"/>
    <col min="3846" max="3846" width="48.140625" style="25" customWidth="1"/>
    <col min="3847" max="3847" width="29.42578125" style="25" customWidth="1"/>
    <col min="3848" max="4091" width="6.85546875" style="25"/>
    <col min="4092" max="4092" width="9" style="25" customWidth="1"/>
    <col min="4093" max="4093" width="19.140625" style="25" customWidth="1"/>
    <col min="4094" max="4094" width="15.140625" style="25" customWidth="1"/>
    <col min="4095" max="4095" width="10.85546875" style="25" customWidth="1"/>
    <col min="4096" max="4096" width="17.85546875" style="25" customWidth="1"/>
    <col min="4097" max="4097" width="19.140625" style="25" customWidth="1"/>
    <col min="4098" max="4099" width="10.42578125" style="25" customWidth="1"/>
    <col min="4100" max="4100" width="19.42578125" style="25" customWidth="1"/>
    <col min="4101" max="4101" width="10.42578125" style="25" customWidth="1"/>
    <col min="4102" max="4102" width="48.140625" style="25" customWidth="1"/>
    <col min="4103" max="4103" width="29.42578125" style="25" customWidth="1"/>
    <col min="4104" max="4347" width="6.85546875" style="25"/>
    <col min="4348" max="4348" width="9" style="25" customWidth="1"/>
    <col min="4349" max="4349" width="19.140625" style="25" customWidth="1"/>
    <col min="4350" max="4350" width="15.140625" style="25" customWidth="1"/>
    <col min="4351" max="4351" width="10.85546875" style="25" customWidth="1"/>
    <col min="4352" max="4352" width="17.85546875" style="25" customWidth="1"/>
    <col min="4353" max="4353" width="19.140625" style="25" customWidth="1"/>
    <col min="4354" max="4355" width="10.42578125" style="25" customWidth="1"/>
    <col min="4356" max="4356" width="19.42578125" style="25" customWidth="1"/>
    <col min="4357" max="4357" width="10.42578125" style="25" customWidth="1"/>
    <col min="4358" max="4358" width="48.140625" style="25" customWidth="1"/>
    <col min="4359" max="4359" width="29.42578125" style="25" customWidth="1"/>
    <col min="4360" max="4603" width="6.85546875" style="25"/>
    <col min="4604" max="4604" width="9" style="25" customWidth="1"/>
    <col min="4605" max="4605" width="19.140625" style="25" customWidth="1"/>
    <col min="4606" max="4606" width="15.140625" style="25" customWidth="1"/>
    <col min="4607" max="4607" width="10.85546875" style="25" customWidth="1"/>
    <col min="4608" max="4608" width="17.85546875" style="25" customWidth="1"/>
    <col min="4609" max="4609" width="19.140625" style="25" customWidth="1"/>
    <col min="4610" max="4611" width="10.42578125" style="25" customWidth="1"/>
    <col min="4612" max="4612" width="19.42578125" style="25" customWidth="1"/>
    <col min="4613" max="4613" width="10.42578125" style="25" customWidth="1"/>
    <col min="4614" max="4614" width="48.140625" style="25" customWidth="1"/>
    <col min="4615" max="4615" width="29.42578125" style="25" customWidth="1"/>
    <col min="4616" max="4859" width="6.85546875" style="25"/>
    <col min="4860" max="4860" width="9" style="25" customWidth="1"/>
    <col min="4861" max="4861" width="19.140625" style="25" customWidth="1"/>
    <col min="4862" max="4862" width="15.140625" style="25" customWidth="1"/>
    <col min="4863" max="4863" width="10.85546875" style="25" customWidth="1"/>
    <col min="4864" max="4864" width="17.85546875" style="25" customWidth="1"/>
    <col min="4865" max="4865" width="19.140625" style="25" customWidth="1"/>
    <col min="4866" max="4867" width="10.42578125" style="25" customWidth="1"/>
    <col min="4868" max="4868" width="19.42578125" style="25" customWidth="1"/>
    <col min="4869" max="4869" width="10.42578125" style="25" customWidth="1"/>
    <col min="4870" max="4870" width="48.140625" style="25" customWidth="1"/>
    <col min="4871" max="4871" width="29.42578125" style="25" customWidth="1"/>
    <col min="4872" max="5115" width="6.85546875" style="25"/>
    <col min="5116" max="5116" width="9" style="25" customWidth="1"/>
    <col min="5117" max="5117" width="19.140625" style="25" customWidth="1"/>
    <col min="5118" max="5118" width="15.140625" style="25" customWidth="1"/>
    <col min="5119" max="5119" width="10.85546875" style="25" customWidth="1"/>
    <col min="5120" max="5120" width="17.85546875" style="25" customWidth="1"/>
    <col min="5121" max="5121" width="19.140625" style="25" customWidth="1"/>
    <col min="5122" max="5123" width="10.42578125" style="25" customWidth="1"/>
    <col min="5124" max="5124" width="19.42578125" style="25" customWidth="1"/>
    <col min="5125" max="5125" width="10.42578125" style="25" customWidth="1"/>
    <col min="5126" max="5126" width="48.140625" style="25" customWidth="1"/>
    <col min="5127" max="5127" width="29.42578125" style="25" customWidth="1"/>
    <col min="5128" max="5371" width="6.85546875" style="25"/>
    <col min="5372" max="5372" width="9" style="25" customWidth="1"/>
    <col min="5373" max="5373" width="19.140625" style="25" customWidth="1"/>
    <col min="5374" max="5374" width="15.140625" style="25" customWidth="1"/>
    <col min="5375" max="5375" width="10.85546875" style="25" customWidth="1"/>
    <col min="5376" max="5376" width="17.85546875" style="25" customWidth="1"/>
    <col min="5377" max="5377" width="19.140625" style="25" customWidth="1"/>
    <col min="5378" max="5379" width="10.42578125" style="25" customWidth="1"/>
    <col min="5380" max="5380" width="19.42578125" style="25" customWidth="1"/>
    <col min="5381" max="5381" width="10.42578125" style="25" customWidth="1"/>
    <col min="5382" max="5382" width="48.140625" style="25" customWidth="1"/>
    <col min="5383" max="5383" width="29.42578125" style="25" customWidth="1"/>
    <col min="5384" max="5627" width="6.85546875" style="25"/>
    <col min="5628" max="5628" width="9" style="25" customWidth="1"/>
    <col min="5629" max="5629" width="19.140625" style="25" customWidth="1"/>
    <col min="5630" max="5630" width="15.140625" style="25" customWidth="1"/>
    <col min="5631" max="5631" width="10.85546875" style="25" customWidth="1"/>
    <col min="5632" max="5632" width="17.85546875" style="25" customWidth="1"/>
    <col min="5633" max="5633" width="19.140625" style="25" customWidth="1"/>
    <col min="5634" max="5635" width="10.42578125" style="25" customWidth="1"/>
    <col min="5636" max="5636" width="19.42578125" style="25" customWidth="1"/>
    <col min="5637" max="5637" width="10.42578125" style="25" customWidth="1"/>
    <col min="5638" max="5638" width="48.140625" style="25" customWidth="1"/>
    <col min="5639" max="5639" width="29.42578125" style="25" customWidth="1"/>
    <col min="5640" max="5883" width="6.85546875" style="25"/>
    <col min="5884" max="5884" width="9" style="25" customWidth="1"/>
    <col min="5885" max="5885" width="19.140625" style="25" customWidth="1"/>
    <col min="5886" max="5886" width="15.140625" style="25" customWidth="1"/>
    <col min="5887" max="5887" width="10.85546875" style="25" customWidth="1"/>
    <col min="5888" max="5888" width="17.85546875" style="25" customWidth="1"/>
    <col min="5889" max="5889" width="19.140625" style="25" customWidth="1"/>
    <col min="5890" max="5891" width="10.42578125" style="25" customWidth="1"/>
    <col min="5892" max="5892" width="19.42578125" style="25" customWidth="1"/>
    <col min="5893" max="5893" width="10.42578125" style="25" customWidth="1"/>
    <col min="5894" max="5894" width="48.140625" style="25" customWidth="1"/>
    <col min="5895" max="5895" width="29.42578125" style="25" customWidth="1"/>
    <col min="5896" max="6139" width="6.85546875" style="25"/>
    <col min="6140" max="6140" width="9" style="25" customWidth="1"/>
    <col min="6141" max="6141" width="19.140625" style="25" customWidth="1"/>
    <col min="6142" max="6142" width="15.140625" style="25" customWidth="1"/>
    <col min="6143" max="6143" width="10.85546875" style="25" customWidth="1"/>
    <col min="6144" max="6144" width="17.85546875" style="25" customWidth="1"/>
    <col min="6145" max="6145" width="19.140625" style="25" customWidth="1"/>
    <col min="6146" max="6147" width="10.42578125" style="25" customWidth="1"/>
    <col min="6148" max="6148" width="19.42578125" style="25" customWidth="1"/>
    <col min="6149" max="6149" width="10.42578125" style="25" customWidth="1"/>
    <col min="6150" max="6150" width="48.140625" style="25" customWidth="1"/>
    <col min="6151" max="6151" width="29.42578125" style="25" customWidth="1"/>
    <col min="6152" max="6395" width="6.85546875" style="25"/>
    <col min="6396" max="6396" width="9" style="25" customWidth="1"/>
    <col min="6397" max="6397" width="19.140625" style="25" customWidth="1"/>
    <col min="6398" max="6398" width="15.140625" style="25" customWidth="1"/>
    <col min="6399" max="6399" width="10.85546875" style="25" customWidth="1"/>
    <col min="6400" max="6400" width="17.85546875" style="25" customWidth="1"/>
    <col min="6401" max="6401" width="19.140625" style="25" customWidth="1"/>
    <col min="6402" max="6403" width="10.42578125" style="25" customWidth="1"/>
    <col min="6404" max="6404" width="19.42578125" style="25" customWidth="1"/>
    <col min="6405" max="6405" width="10.42578125" style="25" customWidth="1"/>
    <col min="6406" max="6406" width="48.140625" style="25" customWidth="1"/>
    <col min="6407" max="6407" width="29.42578125" style="25" customWidth="1"/>
    <col min="6408" max="6651" width="6.85546875" style="25"/>
    <col min="6652" max="6652" width="9" style="25" customWidth="1"/>
    <col min="6653" max="6653" width="19.140625" style="25" customWidth="1"/>
    <col min="6654" max="6654" width="15.140625" style="25" customWidth="1"/>
    <col min="6655" max="6655" width="10.85546875" style="25" customWidth="1"/>
    <col min="6656" max="6656" width="17.85546875" style="25" customWidth="1"/>
    <col min="6657" max="6657" width="19.140625" style="25" customWidth="1"/>
    <col min="6658" max="6659" width="10.42578125" style="25" customWidth="1"/>
    <col min="6660" max="6660" width="19.42578125" style="25" customWidth="1"/>
    <col min="6661" max="6661" width="10.42578125" style="25" customWidth="1"/>
    <col min="6662" max="6662" width="48.140625" style="25" customWidth="1"/>
    <col min="6663" max="6663" width="29.42578125" style="25" customWidth="1"/>
    <col min="6664" max="6907" width="6.85546875" style="25"/>
    <col min="6908" max="6908" width="9" style="25" customWidth="1"/>
    <col min="6909" max="6909" width="19.140625" style="25" customWidth="1"/>
    <col min="6910" max="6910" width="15.140625" style="25" customWidth="1"/>
    <col min="6911" max="6911" width="10.85546875" style="25" customWidth="1"/>
    <col min="6912" max="6912" width="17.85546875" style="25" customWidth="1"/>
    <col min="6913" max="6913" width="19.140625" style="25" customWidth="1"/>
    <col min="6914" max="6915" width="10.42578125" style="25" customWidth="1"/>
    <col min="6916" max="6916" width="19.42578125" style="25" customWidth="1"/>
    <col min="6917" max="6917" width="10.42578125" style="25" customWidth="1"/>
    <col min="6918" max="6918" width="48.140625" style="25" customWidth="1"/>
    <col min="6919" max="6919" width="29.42578125" style="25" customWidth="1"/>
    <col min="6920" max="7163" width="6.85546875" style="25"/>
    <col min="7164" max="7164" width="9" style="25" customWidth="1"/>
    <col min="7165" max="7165" width="19.140625" style="25" customWidth="1"/>
    <col min="7166" max="7166" width="15.140625" style="25" customWidth="1"/>
    <col min="7167" max="7167" width="10.85546875" style="25" customWidth="1"/>
    <col min="7168" max="7168" width="17.85546875" style="25" customWidth="1"/>
    <col min="7169" max="7169" width="19.140625" style="25" customWidth="1"/>
    <col min="7170" max="7171" width="10.42578125" style="25" customWidth="1"/>
    <col min="7172" max="7172" width="19.42578125" style="25" customWidth="1"/>
    <col min="7173" max="7173" width="10.42578125" style="25" customWidth="1"/>
    <col min="7174" max="7174" width="48.140625" style="25" customWidth="1"/>
    <col min="7175" max="7175" width="29.42578125" style="25" customWidth="1"/>
    <col min="7176" max="7419" width="6.85546875" style="25"/>
    <col min="7420" max="7420" width="9" style="25" customWidth="1"/>
    <col min="7421" max="7421" width="19.140625" style="25" customWidth="1"/>
    <col min="7422" max="7422" width="15.140625" style="25" customWidth="1"/>
    <col min="7423" max="7423" width="10.85546875" style="25" customWidth="1"/>
    <col min="7424" max="7424" width="17.85546875" style="25" customWidth="1"/>
    <col min="7425" max="7425" width="19.140625" style="25" customWidth="1"/>
    <col min="7426" max="7427" width="10.42578125" style="25" customWidth="1"/>
    <col min="7428" max="7428" width="19.42578125" style="25" customWidth="1"/>
    <col min="7429" max="7429" width="10.42578125" style="25" customWidth="1"/>
    <col min="7430" max="7430" width="48.140625" style="25" customWidth="1"/>
    <col min="7431" max="7431" width="29.42578125" style="25" customWidth="1"/>
    <col min="7432" max="7675" width="6.85546875" style="25"/>
    <col min="7676" max="7676" width="9" style="25" customWidth="1"/>
    <col min="7677" max="7677" width="19.140625" style="25" customWidth="1"/>
    <col min="7678" max="7678" width="15.140625" style="25" customWidth="1"/>
    <col min="7679" max="7679" width="10.85546875" style="25" customWidth="1"/>
    <col min="7680" max="7680" width="17.85546875" style="25" customWidth="1"/>
    <col min="7681" max="7681" width="19.140625" style="25" customWidth="1"/>
    <col min="7682" max="7683" width="10.42578125" style="25" customWidth="1"/>
    <col min="7684" max="7684" width="19.42578125" style="25" customWidth="1"/>
    <col min="7685" max="7685" width="10.42578125" style="25" customWidth="1"/>
    <col min="7686" max="7686" width="48.140625" style="25" customWidth="1"/>
    <col min="7687" max="7687" width="29.42578125" style="25" customWidth="1"/>
    <col min="7688" max="7931" width="6.85546875" style="25"/>
    <col min="7932" max="7932" width="9" style="25" customWidth="1"/>
    <col min="7933" max="7933" width="19.140625" style="25" customWidth="1"/>
    <col min="7934" max="7934" width="15.140625" style="25" customWidth="1"/>
    <col min="7935" max="7935" width="10.85546875" style="25" customWidth="1"/>
    <col min="7936" max="7936" width="17.85546875" style="25" customWidth="1"/>
    <col min="7937" max="7937" width="19.140625" style="25" customWidth="1"/>
    <col min="7938" max="7939" width="10.42578125" style="25" customWidth="1"/>
    <col min="7940" max="7940" width="19.42578125" style="25" customWidth="1"/>
    <col min="7941" max="7941" width="10.42578125" style="25" customWidth="1"/>
    <col min="7942" max="7942" width="48.140625" style="25" customWidth="1"/>
    <col min="7943" max="7943" width="29.42578125" style="25" customWidth="1"/>
    <col min="7944" max="8187" width="6.85546875" style="25"/>
    <col min="8188" max="8188" width="9" style="25" customWidth="1"/>
    <col min="8189" max="8189" width="19.140625" style="25" customWidth="1"/>
    <col min="8190" max="8190" width="15.140625" style="25" customWidth="1"/>
    <col min="8191" max="8191" width="10.85546875" style="25" customWidth="1"/>
    <col min="8192" max="8192" width="17.85546875" style="25" customWidth="1"/>
    <col min="8193" max="8193" width="19.140625" style="25" customWidth="1"/>
    <col min="8194" max="8195" width="10.42578125" style="25" customWidth="1"/>
    <col min="8196" max="8196" width="19.42578125" style="25" customWidth="1"/>
    <col min="8197" max="8197" width="10.42578125" style="25" customWidth="1"/>
    <col min="8198" max="8198" width="48.140625" style="25" customWidth="1"/>
    <col min="8199" max="8199" width="29.42578125" style="25" customWidth="1"/>
    <col min="8200" max="8443" width="6.85546875" style="25"/>
    <col min="8444" max="8444" width="9" style="25" customWidth="1"/>
    <col min="8445" max="8445" width="19.140625" style="25" customWidth="1"/>
    <col min="8446" max="8446" width="15.140625" style="25" customWidth="1"/>
    <col min="8447" max="8447" width="10.85546875" style="25" customWidth="1"/>
    <col min="8448" max="8448" width="17.85546875" style="25" customWidth="1"/>
    <col min="8449" max="8449" width="19.140625" style="25" customWidth="1"/>
    <col min="8450" max="8451" width="10.42578125" style="25" customWidth="1"/>
    <col min="8452" max="8452" width="19.42578125" style="25" customWidth="1"/>
    <col min="8453" max="8453" width="10.42578125" style="25" customWidth="1"/>
    <col min="8454" max="8454" width="48.140625" style="25" customWidth="1"/>
    <col min="8455" max="8455" width="29.42578125" style="25" customWidth="1"/>
    <col min="8456" max="8699" width="6.85546875" style="25"/>
    <col min="8700" max="8700" width="9" style="25" customWidth="1"/>
    <col min="8701" max="8701" width="19.140625" style="25" customWidth="1"/>
    <col min="8702" max="8702" width="15.140625" style="25" customWidth="1"/>
    <col min="8703" max="8703" width="10.85546875" style="25" customWidth="1"/>
    <col min="8704" max="8704" width="17.85546875" style="25" customWidth="1"/>
    <col min="8705" max="8705" width="19.140625" style="25" customWidth="1"/>
    <col min="8706" max="8707" width="10.42578125" style="25" customWidth="1"/>
    <col min="8708" max="8708" width="19.42578125" style="25" customWidth="1"/>
    <col min="8709" max="8709" width="10.42578125" style="25" customWidth="1"/>
    <col min="8710" max="8710" width="48.140625" style="25" customWidth="1"/>
    <col min="8711" max="8711" width="29.42578125" style="25" customWidth="1"/>
    <col min="8712" max="8955" width="6.85546875" style="25"/>
    <col min="8956" max="8956" width="9" style="25" customWidth="1"/>
    <col min="8957" max="8957" width="19.140625" style="25" customWidth="1"/>
    <col min="8958" max="8958" width="15.140625" style="25" customWidth="1"/>
    <col min="8959" max="8959" width="10.85546875" style="25" customWidth="1"/>
    <col min="8960" max="8960" width="17.85546875" style="25" customWidth="1"/>
    <col min="8961" max="8961" width="19.140625" style="25" customWidth="1"/>
    <col min="8962" max="8963" width="10.42578125" style="25" customWidth="1"/>
    <col min="8964" max="8964" width="19.42578125" style="25" customWidth="1"/>
    <col min="8965" max="8965" width="10.42578125" style="25" customWidth="1"/>
    <col min="8966" max="8966" width="48.140625" style="25" customWidth="1"/>
    <col min="8967" max="8967" width="29.42578125" style="25" customWidth="1"/>
    <col min="8968" max="9211" width="6.85546875" style="25"/>
    <col min="9212" max="9212" width="9" style="25" customWidth="1"/>
    <col min="9213" max="9213" width="19.140625" style="25" customWidth="1"/>
    <col min="9214" max="9214" width="15.140625" style="25" customWidth="1"/>
    <col min="9215" max="9215" width="10.85546875" style="25" customWidth="1"/>
    <col min="9216" max="9216" width="17.85546875" style="25" customWidth="1"/>
    <col min="9217" max="9217" width="19.140625" style="25" customWidth="1"/>
    <col min="9218" max="9219" width="10.42578125" style="25" customWidth="1"/>
    <col min="9220" max="9220" width="19.42578125" style="25" customWidth="1"/>
    <col min="9221" max="9221" width="10.42578125" style="25" customWidth="1"/>
    <col min="9222" max="9222" width="48.140625" style="25" customWidth="1"/>
    <col min="9223" max="9223" width="29.42578125" style="25" customWidth="1"/>
    <col min="9224" max="9467" width="6.85546875" style="25"/>
    <col min="9468" max="9468" width="9" style="25" customWidth="1"/>
    <col min="9469" max="9469" width="19.140625" style="25" customWidth="1"/>
    <col min="9470" max="9470" width="15.140625" style="25" customWidth="1"/>
    <col min="9471" max="9471" width="10.85546875" style="25" customWidth="1"/>
    <col min="9472" max="9472" width="17.85546875" style="25" customWidth="1"/>
    <col min="9473" max="9473" width="19.140625" style="25" customWidth="1"/>
    <col min="9474" max="9475" width="10.42578125" style="25" customWidth="1"/>
    <col min="9476" max="9476" width="19.42578125" style="25" customWidth="1"/>
    <col min="9477" max="9477" width="10.42578125" style="25" customWidth="1"/>
    <col min="9478" max="9478" width="48.140625" style="25" customWidth="1"/>
    <col min="9479" max="9479" width="29.42578125" style="25" customWidth="1"/>
    <col min="9480" max="9723" width="6.85546875" style="25"/>
    <col min="9724" max="9724" width="9" style="25" customWidth="1"/>
    <col min="9725" max="9725" width="19.140625" style="25" customWidth="1"/>
    <col min="9726" max="9726" width="15.140625" style="25" customWidth="1"/>
    <col min="9727" max="9727" width="10.85546875" style="25" customWidth="1"/>
    <col min="9728" max="9728" width="17.85546875" style="25" customWidth="1"/>
    <col min="9729" max="9729" width="19.140625" style="25" customWidth="1"/>
    <col min="9730" max="9731" width="10.42578125" style="25" customWidth="1"/>
    <col min="9732" max="9732" width="19.42578125" style="25" customWidth="1"/>
    <col min="9733" max="9733" width="10.42578125" style="25" customWidth="1"/>
    <col min="9734" max="9734" width="48.140625" style="25" customWidth="1"/>
    <col min="9735" max="9735" width="29.42578125" style="25" customWidth="1"/>
    <col min="9736" max="9979" width="6.85546875" style="25"/>
    <col min="9980" max="9980" width="9" style="25" customWidth="1"/>
    <col min="9981" max="9981" width="19.140625" style="25" customWidth="1"/>
    <col min="9982" max="9982" width="15.140625" style="25" customWidth="1"/>
    <col min="9983" max="9983" width="10.85546875" style="25" customWidth="1"/>
    <col min="9984" max="9984" width="17.85546875" style="25" customWidth="1"/>
    <col min="9985" max="9985" width="19.140625" style="25" customWidth="1"/>
    <col min="9986" max="9987" width="10.42578125" style="25" customWidth="1"/>
    <col min="9988" max="9988" width="19.42578125" style="25" customWidth="1"/>
    <col min="9989" max="9989" width="10.42578125" style="25" customWidth="1"/>
    <col min="9990" max="9990" width="48.140625" style="25" customWidth="1"/>
    <col min="9991" max="9991" width="29.42578125" style="25" customWidth="1"/>
    <col min="9992" max="10235" width="6.85546875" style="25"/>
    <col min="10236" max="10236" width="9" style="25" customWidth="1"/>
    <col min="10237" max="10237" width="19.140625" style="25" customWidth="1"/>
    <col min="10238" max="10238" width="15.140625" style="25" customWidth="1"/>
    <col min="10239" max="10239" width="10.85546875" style="25" customWidth="1"/>
    <col min="10240" max="10240" width="17.85546875" style="25" customWidth="1"/>
    <col min="10241" max="10241" width="19.140625" style="25" customWidth="1"/>
    <col min="10242" max="10243" width="10.42578125" style="25" customWidth="1"/>
    <col min="10244" max="10244" width="19.42578125" style="25" customWidth="1"/>
    <col min="10245" max="10245" width="10.42578125" style="25" customWidth="1"/>
    <col min="10246" max="10246" width="48.140625" style="25" customWidth="1"/>
    <col min="10247" max="10247" width="29.42578125" style="25" customWidth="1"/>
    <col min="10248" max="10491" width="6.85546875" style="25"/>
    <col min="10492" max="10492" width="9" style="25" customWidth="1"/>
    <col min="10493" max="10493" width="19.140625" style="25" customWidth="1"/>
    <col min="10494" max="10494" width="15.140625" style="25" customWidth="1"/>
    <col min="10495" max="10495" width="10.85546875" style="25" customWidth="1"/>
    <col min="10496" max="10496" width="17.85546875" style="25" customWidth="1"/>
    <col min="10497" max="10497" width="19.140625" style="25" customWidth="1"/>
    <col min="10498" max="10499" width="10.42578125" style="25" customWidth="1"/>
    <col min="10500" max="10500" width="19.42578125" style="25" customWidth="1"/>
    <col min="10501" max="10501" width="10.42578125" style="25" customWidth="1"/>
    <col min="10502" max="10502" width="48.140625" style="25" customWidth="1"/>
    <col min="10503" max="10503" width="29.42578125" style="25" customWidth="1"/>
    <col min="10504" max="10747" width="6.85546875" style="25"/>
    <col min="10748" max="10748" width="9" style="25" customWidth="1"/>
    <col min="10749" max="10749" width="19.140625" style="25" customWidth="1"/>
    <col min="10750" max="10750" width="15.140625" style="25" customWidth="1"/>
    <col min="10751" max="10751" width="10.85546875" style="25" customWidth="1"/>
    <col min="10752" max="10752" width="17.85546875" style="25" customWidth="1"/>
    <col min="10753" max="10753" width="19.140625" style="25" customWidth="1"/>
    <col min="10754" max="10755" width="10.42578125" style="25" customWidth="1"/>
    <col min="10756" max="10756" width="19.42578125" style="25" customWidth="1"/>
    <col min="10757" max="10757" width="10.42578125" style="25" customWidth="1"/>
    <col min="10758" max="10758" width="48.140625" style="25" customWidth="1"/>
    <col min="10759" max="10759" width="29.42578125" style="25" customWidth="1"/>
    <col min="10760" max="11003" width="6.85546875" style="25"/>
    <col min="11004" max="11004" width="9" style="25" customWidth="1"/>
    <col min="11005" max="11005" width="19.140625" style="25" customWidth="1"/>
    <col min="11006" max="11006" width="15.140625" style="25" customWidth="1"/>
    <col min="11007" max="11007" width="10.85546875" style="25" customWidth="1"/>
    <col min="11008" max="11008" width="17.85546875" style="25" customWidth="1"/>
    <col min="11009" max="11009" width="19.140625" style="25" customWidth="1"/>
    <col min="11010" max="11011" width="10.42578125" style="25" customWidth="1"/>
    <col min="11012" max="11012" width="19.42578125" style="25" customWidth="1"/>
    <col min="11013" max="11013" width="10.42578125" style="25" customWidth="1"/>
    <col min="11014" max="11014" width="48.140625" style="25" customWidth="1"/>
    <col min="11015" max="11015" width="29.42578125" style="25" customWidth="1"/>
    <col min="11016" max="11259" width="6.85546875" style="25"/>
    <col min="11260" max="11260" width="9" style="25" customWidth="1"/>
    <col min="11261" max="11261" width="19.140625" style="25" customWidth="1"/>
    <col min="11262" max="11262" width="15.140625" style="25" customWidth="1"/>
    <col min="11263" max="11263" width="10.85546875" style="25" customWidth="1"/>
    <col min="11264" max="11264" width="17.85546875" style="25" customWidth="1"/>
    <col min="11265" max="11265" width="19.140625" style="25" customWidth="1"/>
    <col min="11266" max="11267" width="10.42578125" style="25" customWidth="1"/>
    <col min="11268" max="11268" width="19.42578125" style="25" customWidth="1"/>
    <col min="11269" max="11269" width="10.42578125" style="25" customWidth="1"/>
    <col min="11270" max="11270" width="48.140625" style="25" customWidth="1"/>
    <col min="11271" max="11271" width="29.42578125" style="25" customWidth="1"/>
    <col min="11272" max="11515" width="6.85546875" style="25"/>
    <col min="11516" max="11516" width="9" style="25" customWidth="1"/>
    <col min="11517" max="11517" width="19.140625" style="25" customWidth="1"/>
    <col min="11518" max="11518" width="15.140625" style="25" customWidth="1"/>
    <col min="11519" max="11519" width="10.85546875" style="25" customWidth="1"/>
    <col min="11520" max="11520" width="17.85546875" style="25" customWidth="1"/>
    <col min="11521" max="11521" width="19.140625" style="25" customWidth="1"/>
    <col min="11522" max="11523" width="10.42578125" style="25" customWidth="1"/>
    <col min="11524" max="11524" width="19.42578125" style="25" customWidth="1"/>
    <col min="11525" max="11525" width="10.42578125" style="25" customWidth="1"/>
    <col min="11526" max="11526" width="48.140625" style="25" customWidth="1"/>
    <col min="11527" max="11527" width="29.42578125" style="25" customWidth="1"/>
    <col min="11528" max="11771" width="6.85546875" style="25"/>
    <col min="11772" max="11772" width="9" style="25" customWidth="1"/>
    <col min="11773" max="11773" width="19.140625" style="25" customWidth="1"/>
    <col min="11774" max="11774" width="15.140625" style="25" customWidth="1"/>
    <col min="11775" max="11775" width="10.85546875" style="25" customWidth="1"/>
    <col min="11776" max="11776" width="17.85546875" style="25" customWidth="1"/>
    <col min="11777" max="11777" width="19.140625" style="25" customWidth="1"/>
    <col min="11778" max="11779" width="10.42578125" style="25" customWidth="1"/>
    <col min="11780" max="11780" width="19.42578125" style="25" customWidth="1"/>
    <col min="11781" max="11781" width="10.42578125" style="25" customWidth="1"/>
    <col min="11782" max="11782" width="48.140625" style="25" customWidth="1"/>
    <col min="11783" max="11783" width="29.42578125" style="25" customWidth="1"/>
    <col min="11784" max="12027" width="6.85546875" style="25"/>
    <col min="12028" max="12028" width="9" style="25" customWidth="1"/>
    <col min="12029" max="12029" width="19.140625" style="25" customWidth="1"/>
    <col min="12030" max="12030" width="15.140625" style="25" customWidth="1"/>
    <col min="12031" max="12031" width="10.85546875" style="25" customWidth="1"/>
    <col min="12032" max="12032" width="17.85546875" style="25" customWidth="1"/>
    <col min="12033" max="12033" width="19.140625" style="25" customWidth="1"/>
    <col min="12034" max="12035" width="10.42578125" style="25" customWidth="1"/>
    <col min="12036" max="12036" width="19.42578125" style="25" customWidth="1"/>
    <col min="12037" max="12037" width="10.42578125" style="25" customWidth="1"/>
    <col min="12038" max="12038" width="48.140625" style="25" customWidth="1"/>
    <col min="12039" max="12039" width="29.42578125" style="25" customWidth="1"/>
    <col min="12040" max="12283" width="6.85546875" style="25"/>
    <col min="12284" max="12284" width="9" style="25" customWidth="1"/>
    <col min="12285" max="12285" width="19.140625" style="25" customWidth="1"/>
    <col min="12286" max="12286" width="15.140625" style="25" customWidth="1"/>
    <col min="12287" max="12287" width="10.85546875" style="25" customWidth="1"/>
    <col min="12288" max="12288" width="17.85546875" style="25" customWidth="1"/>
    <col min="12289" max="12289" width="19.140625" style="25" customWidth="1"/>
    <col min="12290" max="12291" width="10.42578125" style="25" customWidth="1"/>
    <col min="12292" max="12292" width="19.42578125" style="25" customWidth="1"/>
    <col min="12293" max="12293" width="10.42578125" style="25" customWidth="1"/>
    <col min="12294" max="12294" width="48.140625" style="25" customWidth="1"/>
    <col min="12295" max="12295" width="29.42578125" style="25" customWidth="1"/>
    <col min="12296" max="12539" width="6.85546875" style="25"/>
    <col min="12540" max="12540" width="9" style="25" customWidth="1"/>
    <col min="12541" max="12541" width="19.140625" style="25" customWidth="1"/>
    <col min="12542" max="12542" width="15.140625" style="25" customWidth="1"/>
    <col min="12543" max="12543" width="10.85546875" style="25" customWidth="1"/>
    <col min="12544" max="12544" width="17.85546875" style="25" customWidth="1"/>
    <col min="12545" max="12545" width="19.140625" style="25" customWidth="1"/>
    <col min="12546" max="12547" width="10.42578125" style="25" customWidth="1"/>
    <col min="12548" max="12548" width="19.42578125" style="25" customWidth="1"/>
    <col min="12549" max="12549" width="10.42578125" style="25" customWidth="1"/>
    <col min="12550" max="12550" width="48.140625" style="25" customWidth="1"/>
    <col min="12551" max="12551" width="29.42578125" style="25" customWidth="1"/>
    <col min="12552" max="12795" width="6.85546875" style="25"/>
    <col min="12796" max="12796" width="9" style="25" customWidth="1"/>
    <col min="12797" max="12797" width="19.140625" style="25" customWidth="1"/>
    <col min="12798" max="12798" width="15.140625" style="25" customWidth="1"/>
    <col min="12799" max="12799" width="10.85546875" style="25" customWidth="1"/>
    <col min="12800" max="12800" width="17.85546875" style="25" customWidth="1"/>
    <col min="12801" max="12801" width="19.140625" style="25" customWidth="1"/>
    <col min="12802" max="12803" width="10.42578125" style="25" customWidth="1"/>
    <col min="12804" max="12804" width="19.42578125" style="25" customWidth="1"/>
    <col min="12805" max="12805" width="10.42578125" style="25" customWidth="1"/>
    <col min="12806" max="12806" width="48.140625" style="25" customWidth="1"/>
    <col min="12807" max="12807" width="29.42578125" style="25" customWidth="1"/>
    <col min="12808" max="13051" width="6.85546875" style="25"/>
    <col min="13052" max="13052" width="9" style="25" customWidth="1"/>
    <col min="13053" max="13053" width="19.140625" style="25" customWidth="1"/>
    <col min="13054" max="13054" width="15.140625" style="25" customWidth="1"/>
    <col min="13055" max="13055" width="10.85546875" style="25" customWidth="1"/>
    <col min="13056" max="13056" width="17.85546875" style="25" customWidth="1"/>
    <col min="13057" max="13057" width="19.140625" style="25" customWidth="1"/>
    <col min="13058" max="13059" width="10.42578125" style="25" customWidth="1"/>
    <col min="13060" max="13060" width="19.42578125" style="25" customWidth="1"/>
    <col min="13061" max="13061" width="10.42578125" style="25" customWidth="1"/>
    <col min="13062" max="13062" width="48.140625" style="25" customWidth="1"/>
    <col min="13063" max="13063" width="29.42578125" style="25" customWidth="1"/>
    <col min="13064" max="13307" width="6.85546875" style="25"/>
    <col min="13308" max="13308" width="9" style="25" customWidth="1"/>
    <col min="13309" max="13309" width="19.140625" style="25" customWidth="1"/>
    <col min="13310" max="13310" width="15.140625" style="25" customWidth="1"/>
    <col min="13311" max="13311" width="10.85546875" style="25" customWidth="1"/>
    <col min="13312" max="13312" width="17.85546875" style="25" customWidth="1"/>
    <col min="13313" max="13313" width="19.140625" style="25" customWidth="1"/>
    <col min="13314" max="13315" width="10.42578125" style="25" customWidth="1"/>
    <col min="13316" max="13316" width="19.42578125" style="25" customWidth="1"/>
    <col min="13317" max="13317" width="10.42578125" style="25" customWidth="1"/>
    <col min="13318" max="13318" width="48.140625" style="25" customWidth="1"/>
    <col min="13319" max="13319" width="29.42578125" style="25" customWidth="1"/>
    <col min="13320" max="13563" width="6.85546875" style="25"/>
    <col min="13564" max="13564" width="9" style="25" customWidth="1"/>
    <col min="13565" max="13565" width="19.140625" style="25" customWidth="1"/>
    <col min="13566" max="13566" width="15.140625" style="25" customWidth="1"/>
    <col min="13567" max="13567" width="10.85546875" style="25" customWidth="1"/>
    <col min="13568" max="13568" width="17.85546875" style="25" customWidth="1"/>
    <col min="13569" max="13569" width="19.140625" style="25" customWidth="1"/>
    <col min="13570" max="13571" width="10.42578125" style="25" customWidth="1"/>
    <col min="13572" max="13572" width="19.42578125" style="25" customWidth="1"/>
    <col min="13573" max="13573" width="10.42578125" style="25" customWidth="1"/>
    <col min="13574" max="13574" width="48.140625" style="25" customWidth="1"/>
    <col min="13575" max="13575" width="29.42578125" style="25" customWidth="1"/>
    <col min="13576" max="13819" width="6.85546875" style="25"/>
    <col min="13820" max="13820" width="9" style="25" customWidth="1"/>
    <col min="13821" max="13821" width="19.140625" style="25" customWidth="1"/>
    <col min="13822" max="13822" width="15.140625" style="25" customWidth="1"/>
    <col min="13823" max="13823" width="10.85546875" style="25" customWidth="1"/>
    <col min="13824" max="13824" width="17.85546875" style="25" customWidth="1"/>
    <col min="13825" max="13825" width="19.140625" style="25" customWidth="1"/>
    <col min="13826" max="13827" width="10.42578125" style="25" customWidth="1"/>
    <col min="13828" max="13828" width="19.42578125" style="25" customWidth="1"/>
    <col min="13829" max="13829" width="10.42578125" style="25" customWidth="1"/>
    <col min="13830" max="13830" width="48.140625" style="25" customWidth="1"/>
    <col min="13831" max="13831" width="29.42578125" style="25" customWidth="1"/>
    <col min="13832" max="14075" width="6.85546875" style="25"/>
    <col min="14076" max="14076" width="9" style="25" customWidth="1"/>
    <col min="14077" max="14077" width="19.140625" style="25" customWidth="1"/>
    <col min="14078" max="14078" width="15.140625" style="25" customWidth="1"/>
    <col min="14079" max="14079" width="10.85546875" style="25" customWidth="1"/>
    <col min="14080" max="14080" width="17.85546875" style="25" customWidth="1"/>
    <col min="14081" max="14081" width="19.140625" style="25" customWidth="1"/>
    <col min="14082" max="14083" width="10.42578125" style="25" customWidth="1"/>
    <col min="14084" max="14084" width="19.42578125" style="25" customWidth="1"/>
    <col min="14085" max="14085" width="10.42578125" style="25" customWidth="1"/>
    <col min="14086" max="14086" width="48.140625" style="25" customWidth="1"/>
    <col min="14087" max="14087" width="29.42578125" style="25" customWidth="1"/>
    <col min="14088" max="14331" width="6.85546875" style="25"/>
    <col min="14332" max="14332" width="9" style="25" customWidth="1"/>
    <col min="14333" max="14333" width="19.140625" style="25" customWidth="1"/>
    <col min="14334" max="14334" width="15.140625" style="25" customWidth="1"/>
    <col min="14335" max="14335" width="10.85546875" style="25" customWidth="1"/>
    <col min="14336" max="14336" width="17.85546875" style="25" customWidth="1"/>
    <col min="14337" max="14337" width="19.140625" style="25" customWidth="1"/>
    <col min="14338" max="14339" width="10.42578125" style="25" customWidth="1"/>
    <col min="14340" max="14340" width="19.42578125" style="25" customWidth="1"/>
    <col min="14341" max="14341" width="10.42578125" style="25" customWidth="1"/>
    <col min="14342" max="14342" width="48.140625" style="25" customWidth="1"/>
    <col min="14343" max="14343" width="29.42578125" style="25" customWidth="1"/>
    <col min="14344" max="14587" width="6.85546875" style="25"/>
    <col min="14588" max="14588" width="9" style="25" customWidth="1"/>
    <col min="14589" max="14589" width="19.140625" style="25" customWidth="1"/>
    <col min="14590" max="14590" width="15.140625" style="25" customWidth="1"/>
    <col min="14591" max="14591" width="10.85546875" style="25" customWidth="1"/>
    <col min="14592" max="14592" width="17.85546875" style="25" customWidth="1"/>
    <col min="14593" max="14593" width="19.140625" style="25" customWidth="1"/>
    <col min="14594" max="14595" width="10.42578125" style="25" customWidth="1"/>
    <col min="14596" max="14596" width="19.42578125" style="25" customWidth="1"/>
    <col min="14597" max="14597" width="10.42578125" style="25" customWidth="1"/>
    <col min="14598" max="14598" width="48.140625" style="25" customWidth="1"/>
    <col min="14599" max="14599" width="29.42578125" style="25" customWidth="1"/>
    <col min="14600" max="14843" width="6.85546875" style="25"/>
    <col min="14844" max="14844" width="9" style="25" customWidth="1"/>
    <col min="14845" max="14845" width="19.140625" style="25" customWidth="1"/>
    <col min="14846" max="14846" width="15.140625" style="25" customWidth="1"/>
    <col min="14847" max="14847" width="10.85546875" style="25" customWidth="1"/>
    <col min="14848" max="14848" width="17.85546875" style="25" customWidth="1"/>
    <col min="14849" max="14849" width="19.140625" style="25" customWidth="1"/>
    <col min="14850" max="14851" width="10.42578125" style="25" customWidth="1"/>
    <col min="14852" max="14852" width="19.42578125" style="25" customWidth="1"/>
    <col min="14853" max="14853" width="10.42578125" style="25" customWidth="1"/>
    <col min="14854" max="14854" width="48.140625" style="25" customWidth="1"/>
    <col min="14855" max="14855" width="29.42578125" style="25" customWidth="1"/>
    <col min="14856" max="15099" width="6.85546875" style="25"/>
    <col min="15100" max="15100" width="9" style="25" customWidth="1"/>
    <col min="15101" max="15101" width="19.140625" style="25" customWidth="1"/>
    <col min="15102" max="15102" width="15.140625" style="25" customWidth="1"/>
    <col min="15103" max="15103" width="10.85546875" style="25" customWidth="1"/>
    <col min="15104" max="15104" width="17.85546875" style="25" customWidth="1"/>
    <col min="15105" max="15105" width="19.140625" style="25" customWidth="1"/>
    <col min="15106" max="15107" width="10.42578125" style="25" customWidth="1"/>
    <col min="15108" max="15108" width="19.42578125" style="25" customWidth="1"/>
    <col min="15109" max="15109" width="10.42578125" style="25" customWidth="1"/>
    <col min="15110" max="15110" width="48.140625" style="25" customWidth="1"/>
    <col min="15111" max="15111" width="29.42578125" style="25" customWidth="1"/>
    <col min="15112" max="15355" width="6.85546875" style="25"/>
    <col min="15356" max="15356" width="9" style="25" customWidth="1"/>
    <col min="15357" max="15357" width="19.140625" style="25" customWidth="1"/>
    <col min="15358" max="15358" width="15.140625" style="25" customWidth="1"/>
    <col min="15359" max="15359" width="10.85546875" style="25" customWidth="1"/>
    <col min="15360" max="15360" width="17.85546875" style="25" customWidth="1"/>
    <col min="15361" max="15361" width="19.140625" style="25" customWidth="1"/>
    <col min="15362" max="15363" width="10.42578125" style="25" customWidth="1"/>
    <col min="15364" max="15364" width="19.42578125" style="25" customWidth="1"/>
    <col min="15365" max="15365" width="10.42578125" style="25" customWidth="1"/>
    <col min="15366" max="15366" width="48.140625" style="25" customWidth="1"/>
    <col min="15367" max="15367" width="29.42578125" style="25" customWidth="1"/>
    <col min="15368" max="15611" width="6.85546875" style="25"/>
    <col min="15612" max="15612" width="9" style="25" customWidth="1"/>
    <col min="15613" max="15613" width="19.140625" style="25" customWidth="1"/>
    <col min="15614" max="15614" width="15.140625" style="25" customWidth="1"/>
    <col min="15615" max="15615" width="10.85546875" style="25" customWidth="1"/>
    <col min="15616" max="15616" width="17.85546875" style="25" customWidth="1"/>
    <col min="15617" max="15617" width="19.140625" style="25" customWidth="1"/>
    <col min="15618" max="15619" width="10.42578125" style="25" customWidth="1"/>
    <col min="15620" max="15620" width="19.42578125" style="25" customWidth="1"/>
    <col min="15621" max="15621" width="10.42578125" style="25" customWidth="1"/>
    <col min="15622" max="15622" width="48.140625" style="25" customWidth="1"/>
    <col min="15623" max="15623" width="29.42578125" style="25" customWidth="1"/>
    <col min="15624" max="15867" width="6.85546875" style="25"/>
    <col min="15868" max="15868" width="9" style="25" customWidth="1"/>
    <col min="15869" max="15869" width="19.140625" style="25" customWidth="1"/>
    <col min="15870" max="15870" width="15.140625" style="25" customWidth="1"/>
    <col min="15871" max="15871" width="10.85546875" style="25" customWidth="1"/>
    <col min="15872" max="15872" width="17.85546875" style="25" customWidth="1"/>
    <col min="15873" max="15873" width="19.140625" style="25" customWidth="1"/>
    <col min="15874" max="15875" width="10.42578125" style="25" customWidth="1"/>
    <col min="15876" max="15876" width="19.42578125" style="25" customWidth="1"/>
    <col min="15877" max="15877" width="10.42578125" style="25" customWidth="1"/>
    <col min="15878" max="15878" width="48.140625" style="25" customWidth="1"/>
    <col min="15879" max="15879" width="29.42578125" style="25" customWidth="1"/>
    <col min="15880" max="16123" width="6.85546875" style="25"/>
    <col min="16124" max="16124" width="9" style="25" customWidth="1"/>
    <col min="16125" max="16125" width="19.140625" style="25" customWidth="1"/>
    <col min="16126" max="16126" width="15.140625" style="25" customWidth="1"/>
    <col min="16127" max="16127" width="10.85546875" style="25" customWidth="1"/>
    <col min="16128" max="16128" width="17.85546875" style="25" customWidth="1"/>
    <col min="16129" max="16129" width="19.140625" style="25" customWidth="1"/>
    <col min="16130" max="16131" width="10.42578125" style="25" customWidth="1"/>
    <col min="16132" max="16132" width="19.42578125" style="25" customWidth="1"/>
    <col min="16133" max="16133" width="10.42578125" style="25" customWidth="1"/>
    <col min="16134" max="16134" width="48.140625" style="25" customWidth="1"/>
    <col min="16135" max="16135" width="29.42578125" style="25" customWidth="1"/>
    <col min="16136" max="16384" width="6.85546875" style="25"/>
  </cols>
  <sheetData>
    <row r="1" spans="1:11" s="138" customFormat="1" ht="33.75" customHeight="1" thickBot="1" x14ac:dyDescent="0.3">
      <c r="A1" s="135"/>
      <c r="B1" s="136" t="s">
        <v>51</v>
      </c>
      <c r="C1" s="137" t="s">
        <v>8</v>
      </c>
      <c r="D1" s="137" t="s">
        <v>171</v>
      </c>
      <c r="E1" s="137" t="s">
        <v>172</v>
      </c>
      <c r="F1" s="137" t="s">
        <v>173</v>
      </c>
      <c r="G1" s="137" t="s">
        <v>174</v>
      </c>
      <c r="H1" s="137" t="s">
        <v>175</v>
      </c>
    </row>
    <row r="2" spans="1:11" s="220" customFormat="1" ht="16.5" customHeight="1" x14ac:dyDescent="0.25">
      <c r="A2" s="139">
        <v>1</v>
      </c>
      <c r="B2" s="140">
        <v>42205.40902777778</v>
      </c>
      <c r="C2" s="141" t="s">
        <v>64</v>
      </c>
      <c r="D2" s="142" t="s">
        <v>65</v>
      </c>
      <c r="E2" s="143">
        <v>0.56000000000000005</v>
      </c>
      <c r="F2" s="143">
        <f>E2*907.185</f>
        <v>508.02360000000004</v>
      </c>
      <c r="G2" s="143">
        <f>F2/889.91</f>
        <v>0.57087076221190913</v>
      </c>
      <c r="H2" s="454" t="s">
        <v>270</v>
      </c>
      <c r="J2" s="221" t="s">
        <v>305</v>
      </c>
    </row>
    <row r="3" spans="1:11" s="144" customFormat="1" ht="16.5" customHeight="1" x14ac:dyDescent="0.25">
      <c r="A3" s="145">
        <f t="shared" ref="A3:A66" si="0">1+A2</f>
        <v>2</v>
      </c>
      <c r="B3" s="146">
        <v>42209.47152777778</v>
      </c>
      <c r="C3" s="147" t="s">
        <v>64</v>
      </c>
      <c r="D3" s="148" t="s">
        <v>65</v>
      </c>
      <c r="E3" s="149">
        <v>0.74</v>
      </c>
      <c r="F3" s="149">
        <f t="shared" ref="F3:F66" si="1">E3*907.185</f>
        <v>671.31689999999992</v>
      </c>
      <c r="G3" s="149">
        <f t="shared" ref="G3:G66" si="2">F3/889.91</f>
        <v>0.75436493578002262</v>
      </c>
      <c r="H3" s="455"/>
      <c r="I3" s="150"/>
      <c r="J3" s="2" t="s">
        <v>177</v>
      </c>
    </row>
    <row r="4" spans="1:11" s="144" customFormat="1" ht="15.6" customHeight="1" x14ac:dyDescent="0.25">
      <c r="A4" s="145">
        <f t="shared" si="0"/>
        <v>3</v>
      </c>
      <c r="B4" s="146">
        <v>42223.669444444444</v>
      </c>
      <c r="C4" s="147" t="s">
        <v>64</v>
      </c>
      <c r="D4" s="148" t="s">
        <v>65</v>
      </c>
      <c r="E4" s="149">
        <v>0.5</v>
      </c>
      <c r="F4" s="149">
        <f t="shared" si="1"/>
        <v>453.59249999999997</v>
      </c>
      <c r="G4" s="149">
        <f t="shared" si="2"/>
        <v>0.50970603768920453</v>
      </c>
      <c r="H4" s="455"/>
    </row>
    <row r="5" spans="1:11" s="144" customFormat="1" ht="18.95" customHeight="1" thickBot="1" x14ac:dyDescent="0.3">
      <c r="A5" s="151">
        <f t="shared" si="0"/>
        <v>4</v>
      </c>
      <c r="B5" s="152">
        <v>42373.463888888888</v>
      </c>
      <c r="C5" s="153" t="s">
        <v>64</v>
      </c>
      <c r="D5" s="154" t="s">
        <v>65</v>
      </c>
      <c r="E5" s="155">
        <v>8.17</v>
      </c>
      <c r="F5" s="155">
        <f t="shared" si="1"/>
        <v>7411.7014499999996</v>
      </c>
      <c r="G5" s="155">
        <f t="shared" si="2"/>
        <v>8.3285966558416025</v>
      </c>
      <c r="H5" s="456"/>
    </row>
    <row r="6" spans="1:11" s="144" customFormat="1" x14ac:dyDescent="0.25">
      <c r="A6" s="156">
        <f>1+A5</f>
        <v>5</v>
      </c>
      <c r="B6" s="157">
        <v>42209.576388888891</v>
      </c>
      <c r="C6" s="158" t="s">
        <v>11</v>
      </c>
      <c r="D6" s="159" t="s">
        <v>76</v>
      </c>
      <c r="E6" s="160">
        <v>10.52</v>
      </c>
      <c r="F6" s="160">
        <f t="shared" si="1"/>
        <v>9543.5861999999997</v>
      </c>
      <c r="G6" s="160">
        <f t="shared" si="2"/>
        <v>10.724215032980863</v>
      </c>
      <c r="H6" s="457" t="s">
        <v>188</v>
      </c>
    </row>
    <row r="7" spans="1:11" s="144" customFormat="1" ht="14.45" customHeight="1" x14ac:dyDescent="0.25">
      <c r="A7" s="161">
        <f t="shared" si="0"/>
        <v>6</v>
      </c>
      <c r="B7" s="162">
        <v>42212.577777777777</v>
      </c>
      <c r="C7" s="163" t="s">
        <v>11</v>
      </c>
      <c r="D7" s="164"/>
      <c r="E7" s="165">
        <v>24.14</v>
      </c>
      <c r="F7" s="165">
        <f t="shared" si="1"/>
        <v>21899.445899999999</v>
      </c>
      <c r="G7" s="165">
        <f t="shared" si="2"/>
        <v>24.608607499634793</v>
      </c>
      <c r="H7" s="458"/>
      <c r="K7" s="239"/>
    </row>
    <row r="8" spans="1:11" s="144" customFormat="1" ht="14.45" customHeight="1" x14ac:dyDescent="0.25">
      <c r="A8" s="161">
        <f t="shared" si="0"/>
        <v>7</v>
      </c>
      <c r="B8" s="162">
        <v>42212.576388888891</v>
      </c>
      <c r="C8" s="163" t="s">
        <v>11</v>
      </c>
      <c r="D8" s="164" t="s">
        <v>65</v>
      </c>
      <c r="E8" s="165">
        <v>22.56</v>
      </c>
      <c r="F8" s="165">
        <f t="shared" si="1"/>
        <v>20466.093599999997</v>
      </c>
      <c r="G8" s="165">
        <f t="shared" si="2"/>
        <v>22.997936420536906</v>
      </c>
      <c r="H8" s="458"/>
    </row>
    <row r="9" spans="1:11" s="144" customFormat="1" ht="14.45" customHeight="1" x14ac:dyDescent="0.25">
      <c r="A9" s="161">
        <f t="shared" si="0"/>
        <v>8</v>
      </c>
      <c r="B9" s="162">
        <v>42213.615972222222</v>
      </c>
      <c r="C9" s="163" t="s">
        <v>11</v>
      </c>
      <c r="D9" s="164" t="s">
        <v>65</v>
      </c>
      <c r="E9" s="165">
        <v>16.04</v>
      </c>
      <c r="F9" s="165">
        <f t="shared" si="1"/>
        <v>14551.247399999998</v>
      </c>
      <c r="G9" s="165">
        <f t="shared" si="2"/>
        <v>16.351369689069681</v>
      </c>
      <c r="H9" s="458"/>
    </row>
    <row r="10" spans="1:11" s="144" customFormat="1" ht="14.45" customHeight="1" x14ac:dyDescent="0.25">
      <c r="A10" s="161">
        <f t="shared" si="0"/>
        <v>9</v>
      </c>
      <c r="B10" s="162">
        <v>42213.618055555555</v>
      </c>
      <c r="C10" s="163" t="s">
        <v>11</v>
      </c>
      <c r="D10" s="164" t="s">
        <v>65</v>
      </c>
      <c r="E10" s="165">
        <v>16</v>
      </c>
      <c r="F10" s="165">
        <f t="shared" si="1"/>
        <v>14514.96</v>
      </c>
      <c r="G10" s="165">
        <f t="shared" si="2"/>
        <v>16.310593206054545</v>
      </c>
      <c r="H10" s="458"/>
      <c r="K10" s="301"/>
    </row>
    <row r="11" spans="1:11" s="144" customFormat="1" ht="14.45" customHeight="1" x14ac:dyDescent="0.25">
      <c r="A11" s="161">
        <f t="shared" si="0"/>
        <v>10</v>
      </c>
      <c r="B11" s="162">
        <v>42216.494444444441</v>
      </c>
      <c r="C11" s="163" t="s">
        <v>11</v>
      </c>
      <c r="D11" s="164" t="s">
        <v>65</v>
      </c>
      <c r="E11" s="165">
        <v>17.829999999999998</v>
      </c>
      <c r="F11" s="165">
        <f t="shared" si="1"/>
        <v>16175.108549999997</v>
      </c>
      <c r="G11" s="165">
        <f t="shared" si="2"/>
        <v>18.176117303997032</v>
      </c>
      <c r="H11" s="458"/>
    </row>
    <row r="12" spans="1:11" s="144" customFormat="1" ht="14.45" customHeight="1" x14ac:dyDescent="0.25">
      <c r="A12" s="161">
        <f t="shared" si="0"/>
        <v>11</v>
      </c>
      <c r="B12" s="162">
        <v>42216.496527777781</v>
      </c>
      <c r="C12" s="163" t="s">
        <v>11</v>
      </c>
      <c r="D12" s="164" t="s">
        <v>65</v>
      </c>
      <c r="E12" s="165">
        <v>16.46</v>
      </c>
      <c r="F12" s="165">
        <f t="shared" si="1"/>
        <v>14932.265100000001</v>
      </c>
      <c r="G12" s="165">
        <f t="shared" si="2"/>
        <v>16.779522760728614</v>
      </c>
      <c r="H12" s="458"/>
      <c r="J12" s="301"/>
    </row>
    <row r="13" spans="1:11" s="144" customFormat="1" ht="14.45" customHeight="1" x14ac:dyDescent="0.25">
      <c r="A13" s="161">
        <f t="shared" si="0"/>
        <v>12</v>
      </c>
      <c r="B13" s="162">
        <v>42219.473611111112</v>
      </c>
      <c r="C13" s="163" t="s">
        <v>11</v>
      </c>
      <c r="D13" s="164" t="s">
        <v>65</v>
      </c>
      <c r="E13" s="165">
        <v>22.12</v>
      </c>
      <c r="F13" s="165">
        <f t="shared" si="1"/>
        <v>20066.932199999999</v>
      </c>
      <c r="G13" s="165">
        <f t="shared" si="2"/>
        <v>22.549395107370408</v>
      </c>
      <c r="H13" s="458"/>
      <c r="J13" s="301"/>
    </row>
    <row r="14" spans="1:11" s="144" customFormat="1" ht="14.45" customHeight="1" x14ac:dyDescent="0.25">
      <c r="A14" s="161">
        <f t="shared" si="0"/>
        <v>13</v>
      </c>
      <c r="B14" s="162">
        <v>42220.6</v>
      </c>
      <c r="C14" s="163" t="s">
        <v>11</v>
      </c>
      <c r="D14" s="164" t="s">
        <v>65</v>
      </c>
      <c r="E14" s="165">
        <v>19.34</v>
      </c>
      <c r="F14" s="165">
        <f t="shared" si="1"/>
        <v>17544.957899999998</v>
      </c>
      <c r="G14" s="165">
        <f t="shared" si="2"/>
        <v>19.71542953781843</v>
      </c>
      <c r="H14" s="458"/>
      <c r="J14" s="301"/>
    </row>
    <row r="15" spans="1:11" s="144" customFormat="1" ht="14.45" customHeight="1" x14ac:dyDescent="0.25">
      <c r="A15" s="161">
        <f t="shared" si="0"/>
        <v>14</v>
      </c>
      <c r="B15" s="162">
        <v>42220.601388888892</v>
      </c>
      <c r="C15" s="163" t="s">
        <v>11</v>
      </c>
      <c r="D15" s="164" t="s">
        <v>65</v>
      </c>
      <c r="E15" s="165">
        <v>21.71</v>
      </c>
      <c r="F15" s="165">
        <f t="shared" si="1"/>
        <v>19694.986349999999</v>
      </c>
      <c r="G15" s="165">
        <f t="shared" si="2"/>
        <v>22.131436156465259</v>
      </c>
      <c r="H15" s="458"/>
    </row>
    <row r="16" spans="1:11" s="144" customFormat="1" ht="14.45" customHeight="1" x14ac:dyDescent="0.25">
      <c r="A16" s="161">
        <f t="shared" si="0"/>
        <v>15</v>
      </c>
      <c r="B16" s="162">
        <v>42222.522916666669</v>
      </c>
      <c r="C16" s="163" t="s">
        <v>11</v>
      </c>
      <c r="D16" s="164" t="s">
        <v>65</v>
      </c>
      <c r="E16" s="165">
        <v>21.72</v>
      </c>
      <c r="F16" s="165">
        <f t="shared" si="1"/>
        <v>19704.058199999999</v>
      </c>
      <c r="G16" s="165">
        <f t="shared" si="2"/>
        <v>22.141630277219043</v>
      </c>
      <c r="H16" s="458"/>
    </row>
    <row r="17" spans="1:8" s="144" customFormat="1" ht="14.45" customHeight="1" x14ac:dyDescent="0.25">
      <c r="A17" s="161">
        <f t="shared" si="0"/>
        <v>16</v>
      </c>
      <c r="B17" s="162">
        <v>42222.521527777775</v>
      </c>
      <c r="C17" s="163" t="s">
        <v>11</v>
      </c>
      <c r="D17" s="164" t="s">
        <v>65</v>
      </c>
      <c r="E17" s="165">
        <v>22.16</v>
      </c>
      <c r="F17" s="165">
        <f t="shared" si="1"/>
        <v>20103.2196</v>
      </c>
      <c r="G17" s="165">
        <f t="shared" si="2"/>
        <v>22.590171590385545</v>
      </c>
      <c r="H17" s="458"/>
    </row>
    <row r="18" spans="1:8" s="144" customFormat="1" ht="14.45" customHeight="1" x14ac:dyDescent="0.25">
      <c r="A18" s="161">
        <f t="shared" si="0"/>
        <v>17</v>
      </c>
      <c r="B18" s="162">
        <v>42223.629166666666</v>
      </c>
      <c r="C18" s="163" t="s">
        <v>11</v>
      </c>
      <c r="D18" s="164" t="s">
        <v>65</v>
      </c>
      <c r="E18" s="165">
        <v>17.920000000000002</v>
      </c>
      <c r="F18" s="165">
        <f t="shared" si="1"/>
        <v>16256.755200000001</v>
      </c>
      <c r="G18" s="165">
        <f t="shared" si="2"/>
        <v>18.267864390781092</v>
      </c>
      <c r="H18" s="458"/>
    </row>
    <row r="19" spans="1:8" s="144" customFormat="1" ht="14.45" customHeight="1" x14ac:dyDescent="0.25">
      <c r="A19" s="161">
        <f t="shared" si="0"/>
        <v>18</v>
      </c>
      <c r="B19" s="162">
        <v>42223.630555555559</v>
      </c>
      <c r="C19" s="163" t="s">
        <v>11</v>
      </c>
      <c r="D19" s="164" t="s">
        <v>65</v>
      </c>
      <c r="E19" s="165">
        <v>13.86</v>
      </c>
      <c r="F19" s="165">
        <f t="shared" si="1"/>
        <v>12573.584099999998</v>
      </c>
      <c r="G19" s="165">
        <f t="shared" si="2"/>
        <v>14.129051364744749</v>
      </c>
      <c r="H19" s="458"/>
    </row>
    <row r="20" spans="1:8" s="144" customFormat="1" ht="14.45" customHeight="1" x14ac:dyDescent="0.25">
      <c r="A20" s="161">
        <f t="shared" si="0"/>
        <v>19</v>
      </c>
      <c r="B20" s="162">
        <v>42227.34375</v>
      </c>
      <c r="C20" s="163" t="s">
        <v>11</v>
      </c>
      <c r="D20" s="164" t="s">
        <v>65</v>
      </c>
      <c r="E20" s="165">
        <v>23.01</v>
      </c>
      <c r="F20" s="165">
        <f t="shared" si="1"/>
        <v>20874.326850000001</v>
      </c>
      <c r="G20" s="165">
        <f t="shared" si="2"/>
        <v>23.456671854457195</v>
      </c>
      <c r="H20" s="458"/>
    </row>
    <row r="21" spans="1:8" s="144" customFormat="1" ht="14.45" customHeight="1" x14ac:dyDescent="0.25">
      <c r="A21" s="161">
        <f t="shared" si="0"/>
        <v>20</v>
      </c>
      <c r="B21" s="162">
        <v>42227.345833333333</v>
      </c>
      <c r="C21" s="163" t="s">
        <v>11</v>
      </c>
      <c r="D21" s="164" t="s">
        <v>65</v>
      </c>
      <c r="E21" s="165">
        <v>19.510000000000002</v>
      </c>
      <c r="F21" s="165">
        <f t="shared" si="1"/>
        <v>17699.179350000002</v>
      </c>
      <c r="G21" s="165">
        <f t="shared" si="2"/>
        <v>19.888729590632764</v>
      </c>
      <c r="H21" s="458"/>
    </row>
    <row r="22" spans="1:8" s="144" customFormat="1" ht="14.45" customHeight="1" x14ac:dyDescent="0.25">
      <c r="A22" s="161">
        <f t="shared" si="0"/>
        <v>21</v>
      </c>
      <c r="B22" s="162">
        <v>42227.588888888888</v>
      </c>
      <c r="C22" s="163" t="s">
        <v>11</v>
      </c>
      <c r="D22" s="164" t="s">
        <v>65</v>
      </c>
      <c r="E22" s="165">
        <v>21.86</v>
      </c>
      <c r="F22" s="165">
        <f t="shared" si="1"/>
        <v>19831.0641</v>
      </c>
      <c r="G22" s="165">
        <f t="shared" si="2"/>
        <v>22.284347967772021</v>
      </c>
      <c r="H22" s="458"/>
    </row>
    <row r="23" spans="1:8" s="144" customFormat="1" ht="14.45" customHeight="1" x14ac:dyDescent="0.25">
      <c r="A23" s="161">
        <f t="shared" si="0"/>
        <v>22</v>
      </c>
      <c r="B23" s="162">
        <v>42227.591666666667</v>
      </c>
      <c r="C23" s="163" t="s">
        <v>11</v>
      </c>
      <c r="D23" s="164" t="s">
        <v>65</v>
      </c>
      <c r="E23" s="165">
        <v>20.49</v>
      </c>
      <c r="F23" s="165">
        <f t="shared" si="1"/>
        <v>18588.220649999996</v>
      </c>
      <c r="G23" s="165">
        <f t="shared" si="2"/>
        <v>20.887753424503597</v>
      </c>
      <c r="H23" s="458"/>
    </row>
    <row r="24" spans="1:8" s="144" customFormat="1" ht="14.45" customHeight="1" x14ac:dyDescent="0.25">
      <c r="A24" s="161">
        <f t="shared" si="0"/>
        <v>23</v>
      </c>
      <c r="B24" s="162">
        <v>42228.600694444445</v>
      </c>
      <c r="C24" s="163" t="s">
        <v>11</v>
      </c>
      <c r="D24" s="164" t="s">
        <v>65</v>
      </c>
      <c r="E24" s="165">
        <v>23.11</v>
      </c>
      <c r="F24" s="165">
        <f t="shared" si="1"/>
        <v>20965.045349999997</v>
      </c>
      <c r="G24" s="165">
        <f t="shared" si="2"/>
        <v>23.558613061995029</v>
      </c>
      <c r="H24" s="458"/>
    </row>
    <row r="25" spans="1:8" s="144" customFormat="1" ht="14.45" customHeight="1" x14ac:dyDescent="0.25">
      <c r="A25" s="161">
        <f t="shared" si="0"/>
        <v>24</v>
      </c>
      <c r="B25" s="162">
        <v>42228.602777777778</v>
      </c>
      <c r="C25" s="163" t="s">
        <v>11</v>
      </c>
      <c r="D25" s="164" t="s">
        <v>65</v>
      </c>
      <c r="E25" s="165">
        <v>26.08</v>
      </c>
      <c r="F25" s="165">
        <f t="shared" si="1"/>
        <v>23659.384799999996</v>
      </c>
      <c r="G25" s="165">
        <f t="shared" si="2"/>
        <v>26.586266925868905</v>
      </c>
      <c r="H25" s="458"/>
    </row>
    <row r="26" spans="1:8" s="144" customFormat="1" ht="14.45" customHeight="1" x14ac:dyDescent="0.25">
      <c r="A26" s="161">
        <f t="shared" si="0"/>
        <v>25</v>
      </c>
      <c r="B26" s="162">
        <v>42229.461111111108</v>
      </c>
      <c r="C26" s="163" t="s">
        <v>11</v>
      </c>
      <c r="D26" s="164" t="s">
        <v>65</v>
      </c>
      <c r="E26" s="165">
        <v>22.46</v>
      </c>
      <c r="F26" s="165">
        <f t="shared" si="1"/>
        <v>20375.375100000001</v>
      </c>
      <c r="G26" s="165">
        <f t="shared" si="2"/>
        <v>22.895995212999068</v>
      </c>
      <c r="H26" s="458"/>
    </row>
    <row r="27" spans="1:8" s="144" customFormat="1" ht="14.45" customHeight="1" x14ac:dyDescent="0.25">
      <c r="A27" s="161">
        <f t="shared" si="0"/>
        <v>26</v>
      </c>
      <c r="B27" s="162">
        <v>42229.543055555558</v>
      </c>
      <c r="C27" s="163" t="s">
        <v>11</v>
      </c>
      <c r="D27" s="164" t="s">
        <v>65</v>
      </c>
      <c r="E27" s="165">
        <v>19.22</v>
      </c>
      <c r="F27" s="165">
        <f t="shared" si="1"/>
        <v>17436.095699999998</v>
      </c>
      <c r="G27" s="165">
        <f t="shared" si="2"/>
        <v>19.593100088773021</v>
      </c>
      <c r="H27" s="458"/>
    </row>
    <row r="28" spans="1:8" s="144" customFormat="1" ht="14.45" customHeight="1" x14ac:dyDescent="0.25">
      <c r="A28" s="161">
        <f t="shared" si="0"/>
        <v>27</v>
      </c>
      <c r="B28" s="162">
        <v>42230.313888888886</v>
      </c>
      <c r="C28" s="163" t="s">
        <v>11</v>
      </c>
      <c r="D28" s="164" t="s">
        <v>65</v>
      </c>
      <c r="E28" s="165">
        <v>24.05</v>
      </c>
      <c r="F28" s="165">
        <f t="shared" si="1"/>
        <v>21817.79925</v>
      </c>
      <c r="G28" s="165">
        <f t="shared" si="2"/>
        <v>24.51686041285074</v>
      </c>
      <c r="H28" s="458"/>
    </row>
    <row r="29" spans="1:8" s="144" customFormat="1" ht="14.45" customHeight="1" x14ac:dyDescent="0.25">
      <c r="A29" s="161">
        <f t="shared" si="0"/>
        <v>28</v>
      </c>
      <c r="B29" s="162">
        <v>42230.625694444447</v>
      </c>
      <c r="C29" s="163" t="s">
        <v>11</v>
      </c>
      <c r="D29" s="164" t="s">
        <v>65</v>
      </c>
      <c r="E29" s="165">
        <v>21.15</v>
      </c>
      <c r="F29" s="165">
        <f t="shared" si="1"/>
        <v>19186.962749999999</v>
      </c>
      <c r="G29" s="165">
        <f t="shared" si="2"/>
        <v>21.560565394253352</v>
      </c>
      <c r="H29" s="458"/>
    </row>
    <row r="30" spans="1:8" s="144" customFormat="1" ht="14.45" customHeight="1" x14ac:dyDescent="0.25">
      <c r="A30" s="161">
        <f t="shared" si="0"/>
        <v>29</v>
      </c>
      <c r="B30" s="162">
        <v>42230.638194444444</v>
      </c>
      <c r="C30" s="163" t="s">
        <v>11</v>
      </c>
      <c r="D30" s="164" t="s">
        <v>65</v>
      </c>
      <c r="E30" s="165">
        <v>25.53</v>
      </c>
      <c r="F30" s="165">
        <f t="shared" si="1"/>
        <v>23160.43305</v>
      </c>
      <c r="G30" s="165">
        <f t="shared" si="2"/>
        <v>26.025590284410782</v>
      </c>
      <c r="H30" s="458"/>
    </row>
    <row r="31" spans="1:8" s="144" customFormat="1" ht="14.45" customHeight="1" x14ac:dyDescent="0.25">
      <c r="A31" s="161">
        <f t="shared" si="0"/>
        <v>30</v>
      </c>
      <c r="B31" s="162">
        <v>42233.334027777775</v>
      </c>
      <c r="C31" s="163" t="s">
        <v>11</v>
      </c>
      <c r="D31" s="164" t="s">
        <v>65</v>
      </c>
      <c r="E31" s="165">
        <v>15.17</v>
      </c>
      <c r="F31" s="165">
        <f t="shared" si="1"/>
        <v>13761.996449999999</v>
      </c>
      <c r="G31" s="165">
        <f t="shared" si="2"/>
        <v>15.464481183490465</v>
      </c>
      <c r="H31" s="458"/>
    </row>
    <row r="32" spans="1:8" s="144" customFormat="1" ht="14.45" customHeight="1" x14ac:dyDescent="0.25">
      <c r="A32" s="161">
        <f t="shared" si="0"/>
        <v>31</v>
      </c>
      <c r="B32" s="162">
        <v>42234.325694444444</v>
      </c>
      <c r="C32" s="163" t="s">
        <v>11</v>
      </c>
      <c r="D32" s="164" t="s">
        <v>65</v>
      </c>
      <c r="E32" s="165">
        <v>26.73</v>
      </c>
      <c r="F32" s="165">
        <f t="shared" si="1"/>
        <v>24249.055049999999</v>
      </c>
      <c r="G32" s="165">
        <f t="shared" si="2"/>
        <v>27.248884774864873</v>
      </c>
      <c r="H32" s="458"/>
    </row>
    <row r="33" spans="1:8" s="144" customFormat="1" ht="14.45" customHeight="1" x14ac:dyDescent="0.25">
      <c r="A33" s="161">
        <f t="shared" si="0"/>
        <v>32</v>
      </c>
      <c r="B33" s="162">
        <v>42234.452777777777</v>
      </c>
      <c r="C33" s="163" t="s">
        <v>11</v>
      </c>
      <c r="D33" s="164" t="s">
        <v>65</v>
      </c>
      <c r="E33" s="165">
        <v>20.7</v>
      </c>
      <c r="F33" s="165">
        <f t="shared" si="1"/>
        <v>18778.729499999998</v>
      </c>
      <c r="G33" s="165">
        <f t="shared" si="2"/>
        <v>21.101829960333067</v>
      </c>
      <c r="H33" s="458"/>
    </row>
    <row r="34" spans="1:8" s="144" customFormat="1" ht="14.45" customHeight="1" x14ac:dyDescent="0.25">
      <c r="A34" s="161">
        <f t="shared" si="0"/>
        <v>33</v>
      </c>
      <c r="B34" s="162">
        <v>42237.355555555558</v>
      </c>
      <c r="C34" s="163" t="s">
        <v>11</v>
      </c>
      <c r="D34" s="164" t="s">
        <v>65</v>
      </c>
      <c r="E34" s="165">
        <v>30.47</v>
      </c>
      <c r="F34" s="165">
        <f t="shared" si="1"/>
        <v>27641.926949999997</v>
      </c>
      <c r="G34" s="165">
        <f t="shared" si="2"/>
        <v>31.061485936780123</v>
      </c>
      <c r="H34" s="458"/>
    </row>
    <row r="35" spans="1:8" s="144" customFormat="1" ht="14.45" customHeight="1" x14ac:dyDescent="0.25">
      <c r="A35" s="161">
        <f t="shared" si="0"/>
        <v>34</v>
      </c>
      <c r="B35" s="162">
        <v>42237.356249999997</v>
      </c>
      <c r="C35" s="163" t="s">
        <v>11</v>
      </c>
      <c r="D35" s="164" t="s">
        <v>65</v>
      </c>
      <c r="E35" s="165">
        <v>21.45</v>
      </c>
      <c r="F35" s="165">
        <f t="shared" si="1"/>
        <v>19459.11825</v>
      </c>
      <c r="G35" s="165">
        <f t="shared" si="2"/>
        <v>21.866389016866876</v>
      </c>
      <c r="H35" s="458"/>
    </row>
    <row r="36" spans="1:8" s="144" customFormat="1" ht="14.45" customHeight="1" x14ac:dyDescent="0.25">
      <c r="A36" s="161">
        <f t="shared" si="0"/>
        <v>35</v>
      </c>
      <c r="B36" s="162">
        <v>42240.344444444447</v>
      </c>
      <c r="C36" s="163" t="s">
        <v>11</v>
      </c>
      <c r="D36" s="164" t="s">
        <v>65</v>
      </c>
      <c r="E36" s="165">
        <v>20.36</v>
      </c>
      <c r="F36" s="165">
        <f t="shared" si="1"/>
        <v>18470.286599999999</v>
      </c>
      <c r="G36" s="165">
        <f t="shared" si="2"/>
        <v>20.755229854704407</v>
      </c>
      <c r="H36" s="458"/>
    </row>
    <row r="37" spans="1:8" s="144" customFormat="1" ht="14.45" customHeight="1" x14ac:dyDescent="0.25">
      <c r="A37" s="161">
        <f t="shared" si="0"/>
        <v>36</v>
      </c>
      <c r="B37" s="162">
        <v>42240.345833333333</v>
      </c>
      <c r="C37" s="163" t="s">
        <v>11</v>
      </c>
      <c r="D37" s="164" t="s">
        <v>65</v>
      </c>
      <c r="E37" s="165">
        <v>28.35</v>
      </c>
      <c r="F37" s="165">
        <f t="shared" si="1"/>
        <v>25718.694749999999</v>
      </c>
      <c r="G37" s="165">
        <f t="shared" si="2"/>
        <v>28.900332336977897</v>
      </c>
      <c r="H37" s="458"/>
    </row>
    <row r="38" spans="1:8" s="144" customFormat="1" ht="14.45" customHeight="1" x14ac:dyDescent="0.25">
      <c r="A38" s="161">
        <f t="shared" si="0"/>
        <v>37</v>
      </c>
      <c r="B38" s="162">
        <v>42240.57916666667</v>
      </c>
      <c r="C38" s="163" t="s">
        <v>11</v>
      </c>
      <c r="D38" s="164" t="s">
        <v>65</v>
      </c>
      <c r="E38" s="165">
        <v>21.16</v>
      </c>
      <c r="F38" s="165">
        <f t="shared" si="1"/>
        <v>19196.034599999999</v>
      </c>
      <c r="G38" s="165">
        <f t="shared" si="2"/>
        <v>21.570759515007136</v>
      </c>
      <c r="H38" s="458"/>
    </row>
    <row r="39" spans="1:8" s="144" customFormat="1" ht="14.45" customHeight="1" x14ac:dyDescent="0.25">
      <c r="A39" s="161">
        <f t="shared" si="0"/>
        <v>38</v>
      </c>
      <c r="B39" s="162">
        <v>42243.368055555555</v>
      </c>
      <c r="C39" s="163" t="s">
        <v>11</v>
      </c>
      <c r="D39" s="164" t="s">
        <v>65</v>
      </c>
      <c r="E39" s="165">
        <v>23.41</v>
      </c>
      <c r="F39" s="165">
        <f t="shared" si="1"/>
        <v>21237.200849999997</v>
      </c>
      <c r="G39" s="165">
        <f t="shared" si="2"/>
        <v>23.864436684608552</v>
      </c>
      <c r="H39" s="458"/>
    </row>
    <row r="40" spans="1:8" s="144" customFormat="1" ht="14.45" customHeight="1" x14ac:dyDescent="0.25">
      <c r="A40" s="161">
        <f t="shared" si="0"/>
        <v>39</v>
      </c>
      <c r="B40" s="162">
        <v>42243.369444444441</v>
      </c>
      <c r="C40" s="163" t="s">
        <v>11</v>
      </c>
      <c r="D40" s="164" t="s">
        <v>65</v>
      </c>
      <c r="E40" s="165">
        <v>18.989999999999998</v>
      </c>
      <c r="F40" s="165">
        <f t="shared" si="1"/>
        <v>17227.443149999999</v>
      </c>
      <c r="G40" s="165">
        <f t="shared" si="2"/>
        <v>19.358635311435986</v>
      </c>
      <c r="H40" s="458"/>
    </row>
    <row r="41" spans="1:8" s="144" customFormat="1" ht="15" customHeight="1" thickBot="1" x14ac:dyDescent="0.3">
      <c r="A41" s="166">
        <f t="shared" si="0"/>
        <v>40</v>
      </c>
      <c r="B41" s="167">
        <v>42247.463194444441</v>
      </c>
      <c r="C41" s="168" t="s">
        <v>11</v>
      </c>
      <c r="D41" s="169" t="s">
        <v>65</v>
      </c>
      <c r="E41" s="170">
        <v>30.42</v>
      </c>
      <c r="F41" s="170">
        <f t="shared" si="1"/>
        <v>27596.5677</v>
      </c>
      <c r="G41" s="170">
        <f t="shared" si="2"/>
        <v>31.010515333011202</v>
      </c>
      <c r="H41" s="459"/>
    </row>
    <row r="42" spans="1:8" s="144" customFormat="1" x14ac:dyDescent="0.25">
      <c r="A42" s="281">
        <f t="shared" si="0"/>
        <v>41</v>
      </c>
      <c r="B42" s="282">
        <v>42312.574999999997</v>
      </c>
      <c r="C42" s="283" t="s">
        <v>11</v>
      </c>
      <c r="D42" s="284" t="s">
        <v>76</v>
      </c>
      <c r="E42" s="285">
        <v>15.46</v>
      </c>
      <c r="F42" s="285">
        <f t="shared" si="1"/>
        <v>14025.080099999999</v>
      </c>
      <c r="G42" s="285">
        <f t="shared" si="2"/>
        <v>15.760110685350204</v>
      </c>
      <c r="H42" s="457" t="s">
        <v>189</v>
      </c>
    </row>
    <row r="43" spans="1:8" s="144" customFormat="1" ht="14.45" customHeight="1" x14ac:dyDescent="0.25">
      <c r="A43" s="286">
        <f t="shared" si="0"/>
        <v>42</v>
      </c>
      <c r="B43" s="287">
        <v>42314.6</v>
      </c>
      <c r="C43" s="288" t="s">
        <v>11</v>
      </c>
      <c r="D43" s="289" t="s">
        <v>76</v>
      </c>
      <c r="E43" s="290">
        <v>15.32</v>
      </c>
      <c r="F43" s="290">
        <f t="shared" si="1"/>
        <v>13898.074199999999</v>
      </c>
      <c r="G43" s="290">
        <f t="shared" si="2"/>
        <v>15.617392994797227</v>
      </c>
      <c r="H43" s="458"/>
    </row>
    <row r="44" spans="1:8" s="144" customFormat="1" ht="14.45" customHeight="1" x14ac:dyDescent="0.25">
      <c r="A44" s="286">
        <f t="shared" si="0"/>
        <v>43</v>
      </c>
      <c r="B44" s="287">
        <v>42317.517361111109</v>
      </c>
      <c r="C44" s="288" t="s">
        <v>11</v>
      </c>
      <c r="D44" s="289" t="s">
        <v>65</v>
      </c>
      <c r="E44" s="290">
        <v>10.039999999999999</v>
      </c>
      <c r="F44" s="290">
        <f t="shared" si="1"/>
        <v>9108.1373999999978</v>
      </c>
      <c r="G44" s="290">
        <f t="shared" si="2"/>
        <v>10.234897236799224</v>
      </c>
      <c r="H44" s="458"/>
    </row>
    <row r="45" spans="1:8" s="144" customFormat="1" ht="14.45" customHeight="1" x14ac:dyDescent="0.25">
      <c r="A45" s="286">
        <f t="shared" si="0"/>
        <v>44</v>
      </c>
      <c r="B45" s="287">
        <v>42319.556944444441</v>
      </c>
      <c r="C45" s="288" t="s">
        <v>11</v>
      </c>
      <c r="D45" s="289" t="s">
        <v>65</v>
      </c>
      <c r="E45" s="290">
        <v>7.15</v>
      </c>
      <c r="F45" s="290">
        <f t="shared" si="1"/>
        <v>6486.3727499999995</v>
      </c>
      <c r="G45" s="290">
        <f t="shared" si="2"/>
        <v>7.2887963389556241</v>
      </c>
      <c r="H45" s="458"/>
    </row>
    <row r="46" spans="1:8" s="144" customFormat="1" ht="14.45" customHeight="1" x14ac:dyDescent="0.25">
      <c r="A46" s="286">
        <f t="shared" si="0"/>
        <v>45</v>
      </c>
      <c r="B46" s="287">
        <v>42319.559027777781</v>
      </c>
      <c r="C46" s="288" t="s">
        <v>11</v>
      </c>
      <c r="D46" s="289" t="s">
        <v>65</v>
      </c>
      <c r="E46" s="290">
        <v>5.58</v>
      </c>
      <c r="F46" s="290">
        <f t="shared" si="1"/>
        <v>5062.0922999999993</v>
      </c>
      <c r="G46" s="290">
        <f t="shared" si="2"/>
        <v>5.6883193806115218</v>
      </c>
      <c r="H46" s="458"/>
    </row>
    <row r="47" spans="1:8" s="144" customFormat="1" ht="14.45" customHeight="1" x14ac:dyDescent="0.25">
      <c r="A47" s="286">
        <f t="shared" si="0"/>
        <v>46</v>
      </c>
      <c r="B47" s="287">
        <v>42320.546527777777</v>
      </c>
      <c r="C47" s="288" t="s">
        <v>11</v>
      </c>
      <c r="D47" s="289" t="s">
        <v>76</v>
      </c>
      <c r="E47" s="290">
        <v>5.14</v>
      </c>
      <c r="F47" s="290">
        <f t="shared" si="1"/>
        <v>4662.9308999999994</v>
      </c>
      <c r="G47" s="290">
        <f t="shared" si="2"/>
        <v>5.2397780674450223</v>
      </c>
      <c r="H47" s="458"/>
    </row>
    <row r="48" spans="1:8" s="144" customFormat="1" ht="14.45" customHeight="1" x14ac:dyDescent="0.25">
      <c r="A48" s="286">
        <f t="shared" si="0"/>
        <v>47</v>
      </c>
      <c r="B48" s="287">
        <v>42320.549305555556</v>
      </c>
      <c r="C48" s="288" t="s">
        <v>11</v>
      </c>
      <c r="D48" s="289" t="s">
        <v>65</v>
      </c>
      <c r="E48" s="290">
        <v>6.06</v>
      </c>
      <c r="F48" s="290">
        <f t="shared" si="1"/>
        <v>5497.5410999999995</v>
      </c>
      <c r="G48" s="290">
        <f t="shared" si="2"/>
        <v>6.1776371767931586</v>
      </c>
      <c r="H48" s="458"/>
    </row>
    <row r="49" spans="1:10" s="144" customFormat="1" ht="14.45" customHeight="1" x14ac:dyDescent="0.25">
      <c r="A49" s="286">
        <f t="shared" si="0"/>
        <v>48</v>
      </c>
      <c r="B49" s="287">
        <v>42321.554861111108</v>
      </c>
      <c r="C49" s="288" t="s">
        <v>11</v>
      </c>
      <c r="D49" s="289" t="s">
        <v>65</v>
      </c>
      <c r="E49" s="290">
        <v>10.19</v>
      </c>
      <c r="F49" s="290">
        <f t="shared" si="1"/>
        <v>9244.2151499999982</v>
      </c>
      <c r="G49" s="290">
        <f t="shared" si="2"/>
        <v>10.387809048105986</v>
      </c>
      <c r="H49" s="458"/>
    </row>
    <row r="50" spans="1:10" s="144" customFormat="1" ht="14.45" customHeight="1" x14ac:dyDescent="0.25">
      <c r="A50" s="286">
        <f t="shared" si="0"/>
        <v>49</v>
      </c>
      <c r="B50" s="287">
        <v>42321.576388888891</v>
      </c>
      <c r="C50" s="288" t="s">
        <v>11</v>
      </c>
      <c r="D50" s="289" t="s">
        <v>65</v>
      </c>
      <c r="E50" s="290">
        <v>8.61</v>
      </c>
      <c r="F50" s="290">
        <f t="shared" si="1"/>
        <v>7810.8628499999986</v>
      </c>
      <c r="G50" s="290">
        <f t="shared" si="2"/>
        <v>8.7771379690081002</v>
      </c>
      <c r="H50" s="458"/>
    </row>
    <row r="51" spans="1:10" s="144" customFormat="1" ht="14.45" customHeight="1" x14ac:dyDescent="0.25">
      <c r="A51" s="286">
        <f t="shared" si="0"/>
        <v>50</v>
      </c>
      <c r="B51" s="287">
        <v>42324.557638888888</v>
      </c>
      <c r="C51" s="288" t="s">
        <v>11</v>
      </c>
      <c r="D51" s="289" t="s">
        <v>65</v>
      </c>
      <c r="E51" s="290">
        <v>7.76</v>
      </c>
      <c r="F51" s="290">
        <f t="shared" si="1"/>
        <v>7039.7555999999995</v>
      </c>
      <c r="G51" s="290">
        <f t="shared" si="2"/>
        <v>7.9106377049364536</v>
      </c>
      <c r="H51" s="458"/>
    </row>
    <row r="52" spans="1:10" s="144" customFormat="1" ht="15" customHeight="1" thickBot="1" x14ac:dyDescent="0.3">
      <c r="A52" s="291">
        <f t="shared" si="0"/>
        <v>51</v>
      </c>
      <c r="B52" s="292">
        <v>42324.559027777781</v>
      </c>
      <c r="C52" s="293" t="s">
        <v>11</v>
      </c>
      <c r="D52" s="294" t="s">
        <v>65</v>
      </c>
      <c r="E52" s="295">
        <v>7.96</v>
      </c>
      <c r="F52" s="295">
        <f t="shared" si="1"/>
        <v>7221.1925999999994</v>
      </c>
      <c r="G52" s="295">
        <f t="shared" si="2"/>
        <v>8.114520120012136</v>
      </c>
      <c r="H52" s="459"/>
    </row>
    <row r="53" spans="1:10" s="144" customFormat="1" x14ac:dyDescent="0.25">
      <c r="A53" s="171">
        <f t="shared" si="0"/>
        <v>52</v>
      </c>
      <c r="B53" s="172">
        <v>42227.344444444447</v>
      </c>
      <c r="C53" s="173" t="s">
        <v>4</v>
      </c>
      <c r="D53" s="174" t="s">
        <v>65</v>
      </c>
      <c r="E53" s="175">
        <v>4.7</v>
      </c>
      <c r="F53" s="175">
        <f t="shared" si="1"/>
        <v>4263.7695000000003</v>
      </c>
      <c r="G53" s="175">
        <f t="shared" si="2"/>
        <v>4.7912367542785228</v>
      </c>
      <c r="H53" s="457" t="s">
        <v>225</v>
      </c>
    </row>
    <row r="54" spans="1:10" s="144" customFormat="1" ht="14.45" customHeight="1" x14ac:dyDescent="0.25">
      <c r="A54" s="176">
        <f t="shared" si="0"/>
        <v>53</v>
      </c>
      <c r="B54" s="177">
        <v>42227.345138888886</v>
      </c>
      <c r="C54" s="178" t="s">
        <v>4</v>
      </c>
      <c r="D54" s="179" t="s">
        <v>65</v>
      </c>
      <c r="E54" s="180">
        <v>5.52</v>
      </c>
      <c r="F54" s="180">
        <f t="shared" si="1"/>
        <v>5007.6611999999996</v>
      </c>
      <c r="G54" s="180">
        <f t="shared" si="2"/>
        <v>5.6271546560888179</v>
      </c>
      <c r="H54" s="458"/>
      <c r="J54" s="301"/>
    </row>
    <row r="55" spans="1:10" s="144" customFormat="1" ht="14.45" customHeight="1" x14ac:dyDescent="0.25">
      <c r="A55" s="176">
        <f t="shared" si="0"/>
        <v>54</v>
      </c>
      <c r="B55" s="177">
        <v>42227.450694444444</v>
      </c>
      <c r="C55" s="178" t="s">
        <v>4</v>
      </c>
      <c r="D55" s="179" t="s">
        <v>65</v>
      </c>
      <c r="E55" s="180">
        <v>5.44</v>
      </c>
      <c r="F55" s="180">
        <f t="shared" si="1"/>
        <v>4935.0864000000001</v>
      </c>
      <c r="G55" s="180">
        <f t="shared" si="2"/>
        <v>5.5456016900585459</v>
      </c>
      <c r="H55" s="458"/>
    </row>
    <row r="56" spans="1:10" s="144" customFormat="1" ht="14.45" customHeight="1" x14ac:dyDescent="0.25">
      <c r="A56" s="176">
        <f t="shared" si="0"/>
        <v>55</v>
      </c>
      <c r="B56" s="177">
        <v>42249.425000000003</v>
      </c>
      <c r="C56" s="178" t="s">
        <v>4</v>
      </c>
      <c r="D56" s="179" t="s">
        <v>65</v>
      </c>
      <c r="E56" s="180">
        <v>4.32</v>
      </c>
      <c r="F56" s="180">
        <f t="shared" si="1"/>
        <v>3919.0392000000002</v>
      </c>
      <c r="G56" s="180">
        <f t="shared" si="2"/>
        <v>4.4038601656347272</v>
      </c>
      <c r="H56" s="458"/>
    </row>
    <row r="57" spans="1:10" s="144" customFormat="1" ht="14.45" customHeight="1" x14ac:dyDescent="0.25">
      <c r="A57" s="176">
        <f t="shared" si="0"/>
        <v>56</v>
      </c>
      <c r="B57" s="177">
        <v>42314.615277777775</v>
      </c>
      <c r="C57" s="178" t="s">
        <v>4</v>
      </c>
      <c r="D57" s="179" t="s">
        <v>65</v>
      </c>
      <c r="E57" s="180">
        <v>4.3499999999999996</v>
      </c>
      <c r="F57" s="180">
        <f t="shared" si="1"/>
        <v>3946.2547499999996</v>
      </c>
      <c r="G57" s="180">
        <f t="shared" si="2"/>
        <v>4.4344425278960795</v>
      </c>
      <c r="H57" s="458"/>
    </row>
    <row r="58" spans="1:10" s="144" customFormat="1" ht="14.45" customHeight="1" x14ac:dyDescent="0.25">
      <c r="A58" s="176">
        <f t="shared" si="0"/>
        <v>57</v>
      </c>
      <c r="B58" s="177">
        <v>42395.592361111114</v>
      </c>
      <c r="C58" s="178" t="s">
        <v>4</v>
      </c>
      <c r="D58" s="179" t="s">
        <v>65</v>
      </c>
      <c r="E58" s="180">
        <v>3.27</v>
      </c>
      <c r="F58" s="180">
        <f t="shared" si="1"/>
        <v>2966.4949499999998</v>
      </c>
      <c r="G58" s="180">
        <f t="shared" si="2"/>
        <v>3.3334774864873973</v>
      </c>
      <c r="H58" s="458"/>
    </row>
    <row r="59" spans="1:10" s="144" customFormat="1" ht="14.45" customHeight="1" x14ac:dyDescent="0.25">
      <c r="A59" s="176">
        <f t="shared" si="0"/>
        <v>58</v>
      </c>
      <c r="B59" s="177">
        <v>42395.634027777778</v>
      </c>
      <c r="C59" s="178" t="s">
        <v>4</v>
      </c>
      <c r="D59" s="179" t="s">
        <v>65</v>
      </c>
      <c r="E59" s="180">
        <v>5.24</v>
      </c>
      <c r="F59" s="180">
        <f t="shared" si="1"/>
        <v>4753.6494000000002</v>
      </c>
      <c r="G59" s="180">
        <f t="shared" si="2"/>
        <v>5.3417192749828635</v>
      </c>
      <c r="H59" s="458"/>
    </row>
    <row r="60" spans="1:10" s="144" customFormat="1" ht="14.45" customHeight="1" x14ac:dyDescent="0.25">
      <c r="A60" s="181">
        <f t="shared" si="0"/>
        <v>59</v>
      </c>
      <c r="B60" s="182">
        <v>42227.45208333333</v>
      </c>
      <c r="C60" s="183" t="s">
        <v>4</v>
      </c>
      <c r="D60" s="184" t="s">
        <v>65</v>
      </c>
      <c r="E60" s="185">
        <v>3.3</v>
      </c>
      <c r="F60" s="185">
        <f t="shared" si="1"/>
        <v>2993.7104999999997</v>
      </c>
      <c r="G60" s="185">
        <f t="shared" si="2"/>
        <v>3.3640598487487496</v>
      </c>
      <c r="H60" s="458"/>
    </row>
    <row r="61" spans="1:10" s="144" customFormat="1" ht="14.45" customHeight="1" x14ac:dyDescent="0.25">
      <c r="A61" s="181">
        <f t="shared" si="0"/>
        <v>60</v>
      </c>
      <c r="B61" s="182">
        <v>42228.509027777778</v>
      </c>
      <c r="C61" s="183" t="s">
        <v>4</v>
      </c>
      <c r="D61" s="184" t="s">
        <v>65</v>
      </c>
      <c r="E61" s="185">
        <v>3.51</v>
      </c>
      <c r="F61" s="185">
        <f t="shared" si="1"/>
        <v>3184.2193499999994</v>
      </c>
      <c r="G61" s="185">
        <f t="shared" si="2"/>
        <v>3.5781363845782153</v>
      </c>
      <c r="H61" s="458"/>
    </row>
    <row r="62" spans="1:10" ht="14.45" customHeight="1" x14ac:dyDescent="0.25">
      <c r="A62" s="181">
        <f t="shared" si="0"/>
        <v>61</v>
      </c>
      <c r="B62" s="182">
        <v>42270.517361111109</v>
      </c>
      <c r="C62" s="183" t="s">
        <v>4</v>
      </c>
      <c r="D62" s="184" t="s">
        <v>65</v>
      </c>
      <c r="E62" s="185">
        <v>2.35</v>
      </c>
      <c r="F62" s="185">
        <f t="shared" si="1"/>
        <v>2131.8847500000002</v>
      </c>
      <c r="G62" s="185">
        <f t="shared" si="2"/>
        <v>2.3956183771392614</v>
      </c>
      <c r="H62" s="458"/>
    </row>
    <row r="63" spans="1:10" ht="14.45" customHeight="1" x14ac:dyDescent="0.25">
      <c r="A63" s="181">
        <f t="shared" si="0"/>
        <v>62</v>
      </c>
      <c r="B63" s="182">
        <v>42321.554166666669</v>
      </c>
      <c r="C63" s="183" t="s">
        <v>4</v>
      </c>
      <c r="D63" s="184" t="s">
        <v>65</v>
      </c>
      <c r="E63" s="185">
        <v>2.91</v>
      </c>
      <c r="F63" s="185">
        <f t="shared" si="1"/>
        <v>2639.9083500000002</v>
      </c>
      <c r="G63" s="185">
        <f t="shared" si="2"/>
        <v>2.9664891393511708</v>
      </c>
      <c r="H63" s="458"/>
    </row>
    <row r="64" spans="1:10" ht="14.45" customHeight="1" x14ac:dyDescent="0.25">
      <c r="A64" s="186">
        <f t="shared" si="0"/>
        <v>63</v>
      </c>
      <c r="B64" s="187">
        <v>42227.45</v>
      </c>
      <c r="C64" s="188" t="s">
        <v>4</v>
      </c>
      <c r="D64" s="189" t="s">
        <v>65</v>
      </c>
      <c r="E64" s="190">
        <v>7.4</v>
      </c>
      <c r="F64" s="190">
        <f t="shared" si="1"/>
        <v>6713.1689999999999</v>
      </c>
      <c r="G64" s="190">
        <f t="shared" si="2"/>
        <v>7.5436493578002271</v>
      </c>
      <c r="H64" s="458"/>
    </row>
    <row r="65" spans="1:10" ht="14.45" customHeight="1" x14ac:dyDescent="0.25">
      <c r="A65" s="186">
        <f t="shared" si="0"/>
        <v>64</v>
      </c>
      <c r="B65" s="187">
        <v>42249.488888888889</v>
      </c>
      <c r="C65" s="188" t="s">
        <v>4</v>
      </c>
      <c r="D65" s="189" t="s">
        <v>65</v>
      </c>
      <c r="E65" s="190">
        <v>4.13</v>
      </c>
      <c r="F65" s="190">
        <f t="shared" si="1"/>
        <v>3746.6740499999996</v>
      </c>
      <c r="G65" s="190">
        <f t="shared" si="2"/>
        <v>4.2101718713128289</v>
      </c>
      <c r="H65" s="458"/>
    </row>
    <row r="66" spans="1:10" ht="14.45" customHeight="1" x14ac:dyDescent="0.25">
      <c r="A66" s="186">
        <f t="shared" si="0"/>
        <v>65</v>
      </c>
      <c r="B66" s="187">
        <v>42278.527777777781</v>
      </c>
      <c r="C66" s="188" t="s">
        <v>4</v>
      </c>
      <c r="D66" s="189" t="s">
        <v>65</v>
      </c>
      <c r="E66" s="190">
        <v>4.55</v>
      </c>
      <c r="F66" s="190">
        <f t="shared" si="1"/>
        <v>4127.69175</v>
      </c>
      <c r="G66" s="190">
        <f t="shared" si="2"/>
        <v>4.638324942971761</v>
      </c>
      <c r="H66" s="458"/>
    </row>
    <row r="67" spans="1:10" ht="14.45" customHeight="1" x14ac:dyDescent="0.25">
      <c r="A67" s="186">
        <f t="shared" ref="A67:A93" si="3">1+A66</f>
        <v>66</v>
      </c>
      <c r="B67" s="187">
        <v>42312.576388888891</v>
      </c>
      <c r="C67" s="188" t="s">
        <v>4</v>
      </c>
      <c r="D67" s="189" t="s">
        <v>65</v>
      </c>
      <c r="E67" s="190">
        <v>4.25</v>
      </c>
      <c r="F67" s="190">
        <f t="shared" ref="F67:F93" si="4">E67*907.185</f>
        <v>3855.5362499999997</v>
      </c>
      <c r="G67" s="190">
        <f t="shared" ref="G67:G93" si="5">F67/889.91</f>
        <v>4.3325013203582383</v>
      </c>
      <c r="H67" s="458"/>
    </row>
    <row r="68" spans="1:10" ht="14.45" customHeight="1" x14ac:dyDescent="0.25">
      <c r="A68" s="186">
        <f t="shared" si="3"/>
        <v>67</v>
      </c>
      <c r="B68" s="187">
        <v>42313.53402777778</v>
      </c>
      <c r="C68" s="188" t="s">
        <v>4</v>
      </c>
      <c r="D68" s="189" t="s">
        <v>65</v>
      </c>
      <c r="E68" s="190">
        <v>4.91</v>
      </c>
      <c r="F68" s="190">
        <f t="shared" si="4"/>
        <v>4454.2783499999996</v>
      </c>
      <c r="G68" s="190">
        <f t="shared" si="5"/>
        <v>5.0053132901079884</v>
      </c>
      <c r="H68" s="458"/>
    </row>
    <row r="69" spans="1:10" ht="14.45" customHeight="1" x14ac:dyDescent="0.25">
      <c r="A69" s="186">
        <f t="shared" si="3"/>
        <v>68</v>
      </c>
      <c r="B69" s="187">
        <v>42394.581944444442</v>
      </c>
      <c r="C69" s="188" t="s">
        <v>4</v>
      </c>
      <c r="D69" s="189" t="s">
        <v>65</v>
      </c>
      <c r="E69" s="190">
        <v>5.0999999999999996</v>
      </c>
      <c r="F69" s="190">
        <f t="shared" si="4"/>
        <v>4626.6434999999992</v>
      </c>
      <c r="G69" s="190">
        <f t="shared" si="5"/>
        <v>5.1990015844298858</v>
      </c>
      <c r="H69" s="458"/>
    </row>
    <row r="70" spans="1:10" ht="14.45" customHeight="1" x14ac:dyDescent="0.25">
      <c r="A70" s="186">
        <f t="shared" si="3"/>
        <v>69</v>
      </c>
      <c r="B70" s="187">
        <v>42394.583333333336</v>
      </c>
      <c r="C70" s="188" t="s">
        <v>4</v>
      </c>
      <c r="D70" s="189" t="s">
        <v>65</v>
      </c>
      <c r="E70" s="190">
        <v>5.24</v>
      </c>
      <c r="F70" s="190">
        <f t="shared" si="4"/>
        <v>4753.6494000000002</v>
      </c>
      <c r="G70" s="190">
        <f t="shared" si="5"/>
        <v>5.3417192749828635</v>
      </c>
      <c r="H70" s="458"/>
    </row>
    <row r="71" spans="1:10" ht="14.45" customHeight="1" x14ac:dyDescent="0.25">
      <c r="A71" s="186">
        <f t="shared" si="3"/>
        <v>70</v>
      </c>
      <c r="B71" s="187">
        <v>42395.586805555555</v>
      </c>
      <c r="C71" s="188" t="s">
        <v>4</v>
      </c>
      <c r="D71" s="189" t="s">
        <v>65</v>
      </c>
      <c r="E71" s="190">
        <v>4.54</v>
      </c>
      <c r="F71" s="190">
        <f t="shared" si="4"/>
        <v>4118.6198999999997</v>
      </c>
      <c r="G71" s="190">
        <f t="shared" si="5"/>
        <v>4.6281308222179769</v>
      </c>
      <c r="H71" s="458"/>
    </row>
    <row r="72" spans="1:10" ht="14.45" customHeight="1" x14ac:dyDescent="0.25">
      <c r="A72" s="186">
        <f t="shared" si="3"/>
        <v>71</v>
      </c>
      <c r="B72" s="187">
        <v>42396.551388888889</v>
      </c>
      <c r="C72" s="188" t="s">
        <v>4</v>
      </c>
      <c r="D72" s="189" t="s">
        <v>65</v>
      </c>
      <c r="E72" s="190">
        <v>5.41</v>
      </c>
      <c r="F72" s="190">
        <f t="shared" si="4"/>
        <v>4907.8708500000002</v>
      </c>
      <c r="G72" s="190">
        <f t="shared" si="5"/>
        <v>5.5150193277971935</v>
      </c>
      <c r="H72" s="458"/>
    </row>
    <row r="73" spans="1:10" ht="14.45" customHeight="1" x14ac:dyDescent="0.25">
      <c r="A73" s="191">
        <f t="shared" si="3"/>
        <v>72</v>
      </c>
      <c r="B73" s="192">
        <v>42228.497916666667</v>
      </c>
      <c r="C73" s="193" t="s">
        <v>4</v>
      </c>
      <c r="D73" s="194" t="s">
        <v>65</v>
      </c>
      <c r="E73" s="195">
        <v>5.39</v>
      </c>
      <c r="F73" s="195">
        <f t="shared" si="4"/>
        <v>4889.7271499999997</v>
      </c>
      <c r="G73" s="195">
        <f t="shared" si="5"/>
        <v>5.4946310862896244</v>
      </c>
      <c r="H73" s="458"/>
    </row>
    <row r="74" spans="1:10" ht="14.45" customHeight="1" x14ac:dyDescent="0.25">
      <c r="A74" s="191">
        <f t="shared" si="3"/>
        <v>73</v>
      </c>
      <c r="B74" s="192">
        <v>42228.504166666666</v>
      </c>
      <c r="C74" s="193" t="s">
        <v>4</v>
      </c>
      <c r="D74" s="194" t="s">
        <v>65</v>
      </c>
      <c r="E74" s="195">
        <v>5.59</v>
      </c>
      <c r="F74" s="195">
        <f t="shared" si="4"/>
        <v>5071.1641499999996</v>
      </c>
      <c r="G74" s="195">
        <f t="shared" si="5"/>
        <v>5.6985135013653068</v>
      </c>
      <c r="H74" s="458"/>
      <c r="J74" s="229"/>
    </row>
    <row r="75" spans="1:10" ht="14.45" customHeight="1" x14ac:dyDescent="0.25">
      <c r="A75" s="191">
        <f t="shared" si="3"/>
        <v>74</v>
      </c>
      <c r="B75" s="192">
        <v>42318.588194444441</v>
      </c>
      <c r="C75" s="193" t="s">
        <v>4</v>
      </c>
      <c r="D75" s="194" t="s">
        <v>65</v>
      </c>
      <c r="E75" s="195">
        <v>4.3099999999999996</v>
      </c>
      <c r="F75" s="195">
        <f t="shared" si="4"/>
        <v>3909.9673499999994</v>
      </c>
      <c r="G75" s="195">
        <f t="shared" si="5"/>
        <v>4.3936660448809421</v>
      </c>
      <c r="H75" s="458"/>
    </row>
    <row r="76" spans="1:10" ht="14.45" customHeight="1" x14ac:dyDescent="0.25">
      <c r="A76" s="191">
        <f t="shared" si="3"/>
        <v>75</v>
      </c>
      <c r="B76" s="192">
        <v>42319.555555555555</v>
      </c>
      <c r="C76" s="193" t="s">
        <v>4</v>
      </c>
      <c r="D76" s="194" t="s">
        <v>65</v>
      </c>
      <c r="E76" s="195">
        <v>4.6900000000000004</v>
      </c>
      <c r="F76" s="195">
        <f t="shared" si="4"/>
        <v>4254.6976500000001</v>
      </c>
      <c r="G76" s="195">
        <f t="shared" si="5"/>
        <v>4.7810426335247387</v>
      </c>
      <c r="H76" s="458"/>
    </row>
    <row r="77" spans="1:10" ht="14.45" customHeight="1" x14ac:dyDescent="0.25">
      <c r="A77" s="307">
        <f t="shared" si="3"/>
        <v>76</v>
      </c>
      <c r="B77" s="308">
        <v>42235.447916666664</v>
      </c>
      <c r="C77" s="309" t="s">
        <v>4</v>
      </c>
      <c r="D77" s="310" t="s">
        <v>76</v>
      </c>
      <c r="E77" s="311">
        <v>12.35</v>
      </c>
      <c r="F77" s="311">
        <f t="shared" si="4"/>
        <v>11203.73475</v>
      </c>
      <c r="G77" s="311">
        <f t="shared" si="5"/>
        <v>12.589739130923352</v>
      </c>
      <c r="H77" s="458"/>
    </row>
    <row r="78" spans="1:10" ht="14.45" customHeight="1" x14ac:dyDescent="0.25">
      <c r="A78" s="307">
        <f t="shared" si="3"/>
        <v>77</v>
      </c>
      <c r="B78" s="308">
        <v>42235.574999999997</v>
      </c>
      <c r="C78" s="309" t="s">
        <v>4</v>
      </c>
      <c r="D78" s="310" t="s">
        <v>65</v>
      </c>
      <c r="E78" s="311">
        <v>3.86</v>
      </c>
      <c r="F78" s="311">
        <f t="shared" si="4"/>
        <v>3501.7340999999997</v>
      </c>
      <c r="G78" s="311">
        <f t="shared" si="5"/>
        <v>3.9349306109606585</v>
      </c>
      <c r="H78" s="458"/>
    </row>
    <row r="79" spans="1:10" ht="14.45" customHeight="1" x14ac:dyDescent="0.25">
      <c r="A79" s="307">
        <f t="shared" si="3"/>
        <v>78</v>
      </c>
      <c r="B79" s="308">
        <v>42328.538888888892</v>
      </c>
      <c r="C79" s="309" t="s">
        <v>4</v>
      </c>
      <c r="D79" s="310" t="s">
        <v>65</v>
      </c>
      <c r="E79" s="311">
        <v>5.66</v>
      </c>
      <c r="F79" s="311">
        <f t="shared" si="4"/>
        <v>5134.6670999999997</v>
      </c>
      <c r="G79" s="311">
        <f t="shared" si="5"/>
        <v>5.7698723466417947</v>
      </c>
      <c r="H79" s="458"/>
    </row>
    <row r="80" spans="1:10" ht="15" customHeight="1" thickBot="1" x14ac:dyDescent="0.3">
      <c r="A80" s="312">
        <f t="shared" si="3"/>
        <v>79</v>
      </c>
      <c r="B80" s="313">
        <v>42328.540277777778</v>
      </c>
      <c r="C80" s="314" t="s">
        <v>4</v>
      </c>
      <c r="D80" s="315" t="s">
        <v>65</v>
      </c>
      <c r="E80" s="316">
        <v>16.82</v>
      </c>
      <c r="F80" s="316">
        <f t="shared" si="4"/>
        <v>15258.851699999999</v>
      </c>
      <c r="G80" s="316">
        <f t="shared" si="5"/>
        <v>17.146511107864839</v>
      </c>
      <c r="H80" s="459"/>
    </row>
    <row r="81" spans="1:11" ht="12.75" customHeight="1" x14ac:dyDescent="0.25">
      <c r="A81" s="196">
        <f t="shared" si="3"/>
        <v>80</v>
      </c>
      <c r="B81" s="197">
        <v>42270.393055555556</v>
      </c>
      <c r="C81" s="198" t="s">
        <v>5</v>
      </c>
      <c r="D81" s="199" t="s">
        <v>76</v>
      </c>
      <c r="E81" s="200">
        <v>8.34</v>
      </c>
      <c r="F81" s="200">
        <f t="shared" si="4"/>
        <v>7565.9228999999996</v>
      </c>
      <c r="G81" s="200">
        <f t="shared" si="5"/>
        <v>8.5018967086559307</v>
      </c>
      <c r="H81" s="454" t="s">
        <v>301</v>
      </c>
    </row>
    <row r="82" spans="1:11" ht="14.45" customHeight="1" x14ac:dyDescent="0.25">
      <c r="A82" s="201">
        <f t="shared" si="3"/>
        <v>81</v>
      </c>
      <c r="B82" s="202">
        <v>42270.395138888889</v>
      </c>
      <c r="C82" s="203" t="s">
        <v>5</v>
      </c>
      <c r="D82" s="204" t="s">
        <v>76</v>
      </c>
      <c r="E82" s="205">
        <v>12.17</v>
      </c>
      <c r="F82" s="205">
        <f t="shared" si="4"/>
        <v>11040.441449999998</v>
      </c>
      <c r="G82" s="205">
        <f t="shared" si="5"/>
        <v>12.406244957355236</v>
      </c>
      <c r="H82" s="455"/>
    </row>
    <row r="83" spans="1:11" ht="14.45" customHeight="1" x14ac:dyDescent="0.25">
      <c r="A83" s="201">
        <f t="shared" si="3"/>
        <v>82</v>
      </c>
      <c r="B83" s="202">
        <v>42271.356249999997</v>
      </c>
      <c r="C83" s="203" t="s">
        <v>5</v>
      </c>
      <c r="D83" s="204" t="s">
        <v>65</v>
      </c>
      <c r="E83" s="205">
        <v>12.53</v>
      </c>
      <c r="F83" s="205">
        <f t="shared" si="4"/>
        <v>11367.028049999999</v>
      </c>
      <c r="G83" s="205">
        <f t="shared" si="5"/>
        <v>12.773233304491464</v>
      </c>
      <c r="H83" s="455"/>
    </row>
    <row r="84" spans="1:11" ht="14.45" customHeight="1" x14ac:dyDescent="0.25">
      <c r="A84" s="201">
        <f t="shared" si="3"/>
        <v>83</v>
      </c>
      <c r="B84" s="202">
        <v>42271.355555555558</v>
      </c>
      <c r="C84" s="203" t="s">
        <v>5</v>
      </c>
      <c r="D84" s="204" t="s">
        <v>65</v>
      </c>
      <c r="E84" s="205">
        <v>15.23</v>
      </c>
      <c r="F84" s="205">
        <f t="shared" si="4"/>
        <v>13816.42755</v>
      </c>
      <c r="G84" s="205">
        <f t="shared" si="5"/>
        <v>15.525645908013171</v>
      </c>
      <c r="H84" s="455"/>
    </row>
    <row r="85" spans="1:11" ht="14.45" customHeight="1" x14ac:dyDescent="0.25">
      <c r="A85" s="201">
        <f t="shared" si="3"/>
        <v>84</v>
      </c>
      <c r="B85" s="202">
        <v>42272.339583333334</v>
      </c>
      <c r="C85" s="203" t="s">
        <v>5</v>
      </c>
      <c r="D85" s="204" t="s">
        <v>65</v>
      </c>
      <c r="E85" s="205">
        <v>16.510000000000002</v>
      </c>
      <c r="F85" s="205">
        <f t="shared" si="4"/>
        <v>14977.62435</v>
      </c>
      <c r="G85" s="205">
        <f t="shared" si="5"/>
        <v>16.830493364497535</v>
      </c>
      <c r="H85" s="455"/>
    </row>
    <row r="86" spans="1:11" ht="14.45" customHeight="1" x14ac:dyDescent="0.25">
      <c r="A86" s="201">
        <f t="shared" si="3"/>
        <v>85</v>
      </c>
      <c r="B86" s="202">
        <v>42272.34097222222</v>
      </c>
      <c r="C86" s="203" t="s">
        <v>5</v>
      </c>
      <c r="D86" s="204" t="s">
        <v>65</v>
      </c>
      <c r="E86" s="205">
        <v>6.62</v>
      </c>
      <c r="F86" s="205">
        <f t="shared" si="4"/>
        <v>6005.5646999999999</v>
      </c>
      <c r="G86" s="205">
        <f t="shared" si="5"/>
        <v>6.7485079390050684</v>
      </c>
      <c r="H86" s="455"/>
    </row>
    <row r="87" spans="1:11" ht="14.45" customHeight="1" thickBot="1" x14ac:dyDescent="0.3">
      <c r="A87" s="206">
        <f t="shared" si="3"/>
        <v>86</v>
      </c>
      <c r="B87" s="207">
        <v>42276.354166666664</v>
      </c>
      <c r="C87" s="208" t="s">
        <v>5</v>
      </c>
      <c r="D87" s="241" t="s">
        <v>65</v>
      </c>
      <c r="E87" s="242">
        <v>15.46</v>
      </c>
      <c r="F87" s="242">
        <f t="shared" si="4"/>
        <v>14025.080099999999</v>
      </c>
      <c r="G87" s="242">
        <f t="shared" si="5"/>
        <v>15.760110685350204</v>
      </c>
      <c r="H87" s="456"/>
      <c r="J87" s="229"/>
    </row>
    <row r="88" spans="1:11" s="386" customFormat="1" ht="42.75" customHeight="1" thickBot="1" x14ac:dyDescent="0.3">
      <c r="A88" s="383">
        <f t="shared" si="3"/>
        <v>87</v>
      </c>
      <c r="B88" s="384">
        <v>42300.348611111112</v>
      </c>
      <c r="C88" s="317" t="s">
        <v>5</v>
      </c>
      <c r="D88" s="317" t="s">
        <v>65</v>
      </c>
      <c r="E88" s="385">
        <v>9.85</v>
      </c>
      <c r="F88" s="385">
        <f t="shared" si="4"/>
        <v>8935.77225</v>
      </c>
      <c r="G88" s="385">
        <f t="shared" si="5"/>
        <v>10.041208942477329</v>
      </c>
      <c r="H88" s="318" t="s">
        <v>282</v>
      </c>
      <c r="J88" s="387"/>
    </row>
    <row r="89" spans="1:11" ht="14.45" customHeight="1" x14ac:dyDescent="0.25">
      <c r="A89" s="302">
        <f t="shared" si="3"/>
        <v>88</v>
      </c>
      <c r="B89" s="303">
        <v>42355.370138888888</v>
      </c>
      <c r="C89" s="304" t="s">
        <v>5</v>
      </c>
      <c r="D89" s="305" t="s">
        <v>65</v>
      </c>
      <c r="E89" s="306">
        <v>4.05</v>
      </c>
      <c r="F89" s="306">
        <f t="shared" si="4"/>
        <v>3674.0992499999998</v>
      </c>
      <c r="G89" s="306">
        <f t="shared" si="5"/>
        <v>4.1286189052825568</v>
      </c>
      <c r="H89" s="454" t="s">
        <v>283</v>
      </c>
    </row>
    <row r="90" spans="1:11" ht="14.45" customHeight="1" x14ac:dyDescent="0.25">
      <c r="A90" s="302">
        <f t="shared" si="3"/>
        <v>89</v>
      </c>
      <c r="B90" s="303">
        <v>42356.352083333331</v>
      </c>
      <c r="C90" s="304" t="s">
        <v>5</v>
      </c>
      <c r="D90" s="305" t="s">
        <v>65</v>
      </c>
      <c r="E90" s="306">
        <v>4.26</v>
      </c>
      <c r="F90" s="306">
        <f t="shared" si="4"/>
        <v>3864.6080999999995</v>
      </c>
      <c r="G90" s="306">
        <f t="shared" si="5"/>
        <v>4.3426954411120224</v>
      </c>
      <c r="H90" s="455"/>
      <c r="J90" s="229"/>
      <c r="K90" s="229"/>
    </row>
    <row r="91" spans="1:11" ht="14.45" customHeight="1" x14ac:dyDescent="0.25">
      <c r="A91" s="302">
        <f t="shared" si="3"/>
        <v>90</v>
      </c>
      <c r="B91" s="303">
        <v>42384.385416666664</v>
      </c>
      <c r="C91" s="304" t="s">
        <v>5</v>
      </c>
      <c r="D91" s="305" t="s">
        <v>65</v>
      </c>
      <c r="E91" s="306">
        <v>10.31</v>
      </c>
      <c r="F91" s="306">
        <f t="shared" si="4"/>
        <v>9353.0773499999996</v>
      </c>
      <c r="G91" s="306">
        <f t="shared" si="5"/>
        <v>10.510138497151397</v>
      </c>
      <c r="H91" s="455"/>
    </row>
    <row r="92" spans="1:11" ht="14.45" customHeight="1" thickBot="1" x14ac:dyDescent="0.3">
      <c r="A92" s="302">
        <f t="shared" si="3"/>
        <v>91</v>
      </c>
      <c r="B92" s="303">
        <v>42390.517361111109</v>
      </c>
      <c r="C92" s="304" t="s">
        <v>5</v>
      </c>
      <c r="D92" s="305" t="s">
        <v>65</v>
      </c>
      <c r="E92" s="306">
        <v>4.88</v>
      </c>
      <c r="F92" s="306">
        <f t="shared" si="4"/>
        <v>4427.0627999999997</v>
      </c>
      <c r="G92" s="306">
        <f t="shared" si="5"/>
        <v>4.9747309278466361</v>
      </c>
      <c r="H92" s="455"/>
    </row>
    <row r="93" spans="1:11" s="386" customFormat="1" ht="27" customHeight="1" thickBot="1" x14ac:dyDescent="0.3">
      <c r="A93" s="392">
        <f t="shared" si="3"/>
        <v>92</v>
      </c>
      <c r="B93" s="393">
        <v>42403.373611111114</v>
      </c>
      <c r="C93" s="391" t="s">
        <v>5</v>
      </c>
      <c r="D93" s="391" t="s">
        <v>65</v>
      </c>
      <c r="E93" s="394">
        <v>12.63</v>
      </c>
      <c r="F93" s="394">
        <f t="shared" si="4"/>
        <v>11457.74655</v>
      </c>
      <c r="G93" s="394">
        <f t="shared" si="5"/>
        <v>12.875174512029307</v>
      </c>
      <c r="H93" s="395" t="s">
        <v>288</v>
      </c>
    </row>
    <row r="94" spans="1:11" ht="18" customHeight="1" thickBot="1" x14ac:dyDescent="0.3">
      <c r="A94" s="209"/>
      <c r="D94" s="212" t="s">
        <v>100</v>
      </c>
      <c r="E94" s="213">
        <f>SUM(E2:E93)</f>
        <v>1157.25</v>
      </c>
      <c r="F94" s="213">
        <f>SUM(F2:F93)</f>
        <v>1049839.8412500001</v>
      </c>
      <c r="G94" s="213">
        <f>SUM(G2:G93)</f>
        <v>1179.7146242316637</v>
      </c>
    </row>
    <row r="95" spans="1:11" ht="12.75" customHeight="1" x14ac:dyDescent="0.25">
      <c r="C95" s="215"/>
      <c r="D95" s="135"/>
    </row>
    <row r="96" spans="1:11" ht="12.75" customHeight="1" x14ac:dyDescent="0.25">
      <c r="A96" s="210" t="s">
        <v>176</v>
      </c>
    </row>
    <row r="98" spans="1:7" ht="12.75" customHeight="1" x14ac:dyDescent="0.25">
      <c r="F98" s="261"/>
    </row>
    <row r="102" spans="1:7" ht="12.75" customHeight="1" x14ac:dyDescent="0.25">
      <c r="G102" s="261"/>
    </row>
    <row r="103" spans="1:7" ht="12.75" customHeight="1" x14ac:dyDescent="0.25">
      <c r="G103" s="261"/>
    </row>
    <row r="105" spans="1:7" ht="18.600000000000001" customHeight="1" x14ac:dyDescent="0.25"/>
    <row r="109" spans="1:7" ht="12.75" customHeight="1" x14ac:dyDescent="0.25">
      <c r="A109" s="210"/>
      <c r="E109" s="217"/>
      <c r="F109" s="217"/>
      <c r="G109" s="217"/>
    </row>
  </sheetData>
  <mergeCells count="6">
    <mergeCell ref="H89:H92"/>
    <mergeCell ref="H81:H87"/>
    <mergeCell ref="H2:H5"/>
    <mergeCell ref="H6:H41"/>
    <mergeCell ref="H42:H52"/>
    <mergeCell ref="H53:H80"/>
  </mergeCells>
  <pageMargins left="0.25" right="0.1" top="0.1" bottom="0.1" header="0" footer="0"/>
  <pageSetup fitToWidth="0" fitToHeight="0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autoPageBreaks="0"/>
  </sheetPr>
  <dimension ref="A1:AI144"/>
  <sheetViews>
    <sheetView showGridLines="0" workbookViewId="0"/>
  </sheetViews>
  <sheetFormatPr defaultColWidth="6.85546875" defaultRowHeight="12.75" customHeight="1" x14ac:dyDescent="0.25"/>
  <cols>
    <col min="1" max="1" width="9" style="24" customWidth="1"/>
    <col min="2" max="2" width="15.42578125" style="25" customWidth="1"/>
    <col min="3" max="3" width="15.140625" style="24" hidden="1" customWidth="1"/>
    <col min="4" max="4" width="10.85546875" style="24" hidden="1" customWidth="1"/>
    <col min="5" max="6" width="10.85546875" style="24" customWidth="1"/>
    <col min="7" max="7" width="12.85546875" style="26" customWidth="1"/>
    <col min="8" max="8" width="12.140625" style="25" customWidth="1"/>
    <col min="9" max="9" width="11.140625" style="24" customWidth="1"/>
    <col min="10" max="10" width="11.85546875" style="25" customWidth="1"/>
    <col min="11" max="11" width="14.140625" style="24" customWidth="1"/>
    <col min="12" max="12" width="19.42578125" style="25" hidden="1" customWidth="1"/>
    <col min="13" max="13" width="10" style="25" customWidth="1"/>
    <col min="14" max="14" width="12.42578125" style="25" customWidth="1"/>
    <col min="15" max="15" width="11.140625" style="25" customWidth="1"/>
    <col min="16" max="16" width="11.85546875" style="26" customWidth="1"/>
    <col min="17" max="17" width="16.42578125" style="26" customWidth="1"/>
    <col min="18" max="18" width="15.140625" style="26" customWidth="1"/>
    <col min="19" max="19" width="12.85546875" style="26" customWidth="1"/>
    <col min="20" max="24" width="6.85546875" style="26"/>
    <col min="25" max="256" width="6.85546875" style="25"/>
    <col min="257" max="257" width="9" style="25" customWidth="1"/>
    <col min="258" max="258" width="15.42578125" style="25" customWidth="1"/>
    <col min="259" max="260" width="0" style="25" hidden="1" customWidth="1"/>
    <col min="261" max="262" width="10.85546875" style="25" customWidth="1"/>
    <col min="263" max="263" width="12.85546875" style="25" customWidth="1"/>
    <col min="264" max="264" width="12.140625" style="25" customWidth="1"/>
    <col min="265" max="265" width="11.140625" style="25" customWidth="1"/>
    <col min="266" max="266" width="11.85546875" style="25" customWidth="1"/>
    <col min="267" max="267" width="14.140625" style="25" customWidth="1"/>
    <col min="268" max="268" width="0" style="25" hidden="1" customWidth="1"/>
    <col min="269" max="269" width="10" style="25" customWidth="1"/>
    <col min="270" max="270" width="12.42578125" style="25" customWidth="1"/>
    <col min="271" max="271" width="11.140625" style="25" customWidth="1"/>
    <col min="272" max="272" width="11.85546875" style="25" customWidth="1"/>
    <col min="273" max="273" width="16.42578125" style="25" customWidth="1"/>
    <col min="274" max="274" width="15.140625" style="25" customWidth="1"/>
    <col min="275" max="275" width="12.85546875" style="25" customWidth="1"/>
    <col min="276" max="512" width="6.85546875" style="25"/>
    <col min="513" max="513" width="9" style="25" customWidth="1"/>
    <col min="514" max="514" width="15.42578125" style="25" customWidth="1"/>
    <col min="515" max="516" width="0" style="25" hidden="1" customWidth="1"/>
    <col min="517" max="518" width="10.85546875" style="25" customWidth="1"/>
    <col min="519" max="519" width="12.85546875" style="25" customWidth="1"/>
    <col min="520" max="520" width="12.140625" style="25" customWidth="1"/>
    <col min="521" max="521" width="11.140625" style="25" customWidth="1"/>
    <col min="522" max="522" width="11.85546875" style="25" customWidth="1"/>
    <col min="523" max="523" width="14.140625" style="25" customWidth="1"/>
    <col min="524" max="524" width="0" style="25" hidden="1" customWidth="1"/>
    <col min="525" max="525" width="10" style="25" customWidth="1"/>
    <col min="526" max="526" width="12.42578125" style="25" customWidth="1"/>
    <col min="527" max="527" width="11.140625" style="25" customWidth="1"/>
    <col min="528" max="528" width="11.85546875" style="25" customWidth="1"/>
    <col min="529" max="529" width="16.42578125" style="25" customWidth="1"/>
    <col min="530" max="530" width="15.140625" style="25" customWidth="1"/>
    <col min="531" max="531" width="12.85546875" style="25" customWidth="1"/>
    <col min="532" max="768" width="6.85546875" style="25"/>
    <col min="769" max="769" width="9" style="25" customWidth="1"/>
    <col min="770" max="770" width="15.42578125" style="25" customWidth="1"/>
    <col min="771" max="772" width="0" style="25" hidden="1" customWidth="1"/>
    <col min="773" max="774" width="10.85546875" style="25" customWidth="1"/>
    <col min="775" max="775" width="12.85546875" style="25" customWidth="1"/>
    <col min="776" max="776" width="12.140625" style="25" customWidth="1"/>
    <col min="777" max="777" width="11.140625" style="25" customWidth="1"/>
    <col min="778" max="778" width="11.85546875" style="25" customWidth="1"/>
    <col min="779" max="779" width="14.140625" style="25" customWidth="1"/>
    <col min="780" max="780" width="0" style="25" hidden="1" customWidth="1"/>
    <col min="781" max="781" width="10" style="25" customWidth="1"/>
    <col min="782" max="782" width="12.42578125" style="25" customWidth="1"/>
    <col min="783" max="783" width="11.140625" style="25" customWidth="1"/>
    <col min="784" max="784" width="11.85546875" style="25" customWidth="1"/>
    <col min="785" max="785" width="16.42578125" style="25" customWidth="1"/>
    <col min="786" max="786" width="15.140625" style="25" customWidth="1"/>
    <col min="787" max="787" width="12.85546875" style="25" customWidth="1"/>
    <col min="788" max="1024" width="6.85546875" style="25"/>
    <col min="1025" max="1025" width="9" style="25" customWidth="1"/>
    <col min="1026" max="1026" width="15.42578125" style="25" customWidth="1"/>
    <col min="1027" max="1028" width="0" style="25" hidden="1" customWidth="1"/>
    <col min="1029" max="1030" width="10.85546875" style="25" customWidth="1"/>
    <col min="1031" max="1031" width="12.85546875" style="25" customWidth="1"/>
    <col min="1032" max="1032" width="12.140625" style="25" customWidth="1"/>
    <col min="1033" max="1033" width="11.140625" style="25" customWidth="1"/>
    <col min="1034" max="1034" width="11.85546875" style="25" customWidth="1"/>
    <col min="1035" max="1035" width="14.140625" style="25" customWidth="1"/>
    <col min="1036" max="1036" width="0" style="25" hidden="1" customWidth="1"/>
    <col min="1037" max="1037" width="10" style="25" customWidth="1"/>
    <col min="1038" max="1038" width="12.42578125" style="25" customWidth="1"/>
    <col min="1039" max="1039" width="11.140625" style="25" customWidth="1"/>
    <col min="1040" max="1040" width="11.85546875" style="25" customWidth="1"/>
    <col min="1041" max="1041" width="16.42578125" style="25" customWidth="1"/>
    <col min="1042" max="1042" width="15.140625" style="25" customWidth="1"/>
    <col min="1043" max="1043" width="12.85546875" style="25" customWidth="1"/>
    <col min="1044" max="1280" width="6.85546875" style="25"/>
    <col min="1281" max="1281" width="9" style="25" customWidth="1"/>
    <col min="1282" max="1282" width="15.42578125" style="25" customWidth="1"/>
    <col min="1283" max="1284" width="0" style="25" hidden="1" customWidth="1"/>
    <col min="1285" max="1286" width="10.85546875" style="25" customWidth="1"/>
    <col min="1287" max="1287" width="12.85546875" style="25" customWidth="1"/>
    <col min="1288" max="1288" width="12.140625" style="25" customWidth="1"/>
    <col min="1289" max="1289" width="11.140625" style="25" customWidth="1"/>
    <col min="1290" max="1290" width="11.85546875" style="25" customWidth="1"/>
    <col min="1291" max="1291" width="14.140625" style="25" customWidth="1"/>
    <col min="1292" max="1292" width="0" style="25" hidden="1" customWidth="1"/>
    <col min="1293" max="1293" width="10" style="25" customWidth="1"/>
    <col min="1294" max="1294" width="12.42578125" style="25" customWidth="1"/>
    <col min="1295" max="1295" width="11.140625" style="25" customWidth="1"/>
    <col min="1296" max="1296" width="11.85546875" style="25" customWidth="1"/>
    <col min="1297" max="1297" width="16.42578125" style="25" customWidth="1"/>
    <col min="1298" max="1298" width="15.140625" style="25" customWidth="1"/>
    <col min="1299" max="1299" width="12.85546875" style="25" customWidth="1"/>
    <col min="1300" max="1536" width="6.85546875" style="25"/>
    <col min="1537" max="1537" width="9" style="25" customWidth="1"/>
    <col min="1538" max="1538" width="15.42578125" style="25" customWidth="1"/>
    <col min="1539" max="1540" width="0" style="25" hidden="1" customWidth="1"/>
    <col min="1541" max="1542" width="10.85546875" style="25" customWidth="1"/>
    <col min="1543" max="1543" width="12.85546875" style="25" customWidth="1"/>
    <col min="1544" max="1544" width="12.140625" style="25" customWidth="1"/>
    <col min="1545" max="1545" width="11.140625" style="25" customWidth="1"/>
    <col min="1546" max="1546" width="11.85546875" style="25" customWidth="1"/>
    <col min="1547" max="1547" width="14.140625" style="25" customWidth="1"/>
    <col min="1548" max="1548" width="0" style="25" hidden="1" customWidth="1"/>
    <col min="1549" max="1549" width="10" style="25" customWidth="1"/>
    <col min="1550" max="1550" width="12.42578125" style="25" customWidth="1"/>
    <col min="1551" max="1551" width="11.140625" style="25" customWidth="1"/>
    <col min="1552" max="1552" width="11.85546875" style="25" customWidth="1"/>
    <col min="1553" max="1553" width="16.42578125" style="25" customWidth="1"/>
    <col min="1554" max="1554" width="15.140625" style="25" customWidth="1"/>
    <col min="1555" max="1555" width="12.85546875" style="25" customWidth="1"/>
    <col min="1556" max="1792" width="6.85546875" style="25"/>
    <col min="1793" max="1793" width="9" style="25" customWidth="1"/>
    <col min="1794" max="1794" width="15.42578125" style="25" customWidth="1"/>
    <col min="1795" max="1796" width="0" style="25" hidden="1" customWidth="1"/>
    <col min="1797" max="1798" width="10.85546875" style="25" customWidth="1"/>
    <col min="1799" max="1799" width="12.85546875" style="25" customWidth="1"/>
    <col min="1800" max="1800" width="12.140625" style="25" customWidth="1"/>
    <col min="1801" max="1801" width="11.140625" style="25" customWidth="1"/>
    <col min="1802" max="1802" width="11.85546875" style="25" customWidth="1"/>
    <col min="1803" max="1803" width="14.140625" style="25" customWidth="1"/>
    <col min="1804" max="1804" width="0" style="25" hidden="1" customWidth="1"/>
    <col min="1805" max="1805" width="10" style="25" customWidth="1"/>
    <col min="1806" max="1806" width="12.42578125" style="25" customWidth="1"/>
    <col min="1807" max="1807" width="11.140625" style="25" customWidth="1"/>
    <col min="1808" max="1808" width="11.85546875" style="25" customWidth="1"/>
    <col min="1809" max="1809" width="16.42578125" style="25" customWidth="1"/>
    <col min="1810" max="1810" width="15.140625" style="25" customWidth="1"/>
    <col min="1811" max="1811" width="12.85546875" style="25" customWidth="1"/>
    <col min="1812" max="2048" width="6.85546875" style="25"/>
    <col min="2049" max="2049" width="9" style="25" customWidth="1"/>
    <col min="2050" max="2050" width="15.42578125" style="25" customWidth="1"/>
    <col min="2051" max="2052" width="0" style="25" hidden="1" customWidth="1"/>
    <col min="2053" max="2054" width="10.85546875" style="25" customWidth="1"/>
    <col min="2055" max="2055" width="12.85546875" style="25" customWidth="1"/>
    <col min="2056" max="2056" width="12.140625" style="25" customWidth="1"/>
    <col min="2057" max="2057" width="11.140625" style="25" customWidth="1"/>
    <col min="2058" max="2058" width="11.85546875" style="25" customWidth="1"/>
    <col min="2059" max="2059" width="14.140625" style="25" customWidth="1"/>
    <col min="2060" max="2060" width="0" style="25" hidden="1" customWidth="1"/>
    <col min="2061" max="2061" width="10" style="25" customWidth="1"/>
    <col min="2062" max="2062" width="12.42578125" style="25" customWidth="1"/>
    <col min="2063" max="2063" width="11.140625" style="25" customWidth="1"/>
    <col min="2064" max="2064" width="11.85546875" style="25" customWidth="1"/>
    <col min="2065" max="2065" width="16.42578125" style="25" customWidth="1"/>
    <col min="2066" max="2066" width="15.140625" style="25" customWidth="1"/>
    <col min="2067" max="2067" width="12.85546875" style="25" customWidth="1"/>
    <col min="2068" max="2304" width="6.85546875" style="25"/>
    <col min="2305" max="2305" width="9" style="25" customWidth="1"/>
    <col min="2306" max="2306" width="15.42578125" style="25" customWidth="1"/>
    <col min="2307" max="2308" width="0" style="25" hidden="1" customWidth="1"/>
    <col min="2309" max="2310" width="10.85546875" style="25" customWidth="1"/>
    <col min="2311" max="2311" width="12.85546875" style="25" customWidth="1"/>
    <col min="2312" max="2312" width="12.140625" style="25" customWidth="1"/>
    <col min="2313" max="2313" width="11.140625" style="25" customWidth="1"/>
    <col min="2314" max="2314" width="11.85546875" style="25" customWidth="1"/>
    <col min="2315" max="2315" width="14.140625" style="25" customWidth="1"/>
    <col min="2316" max="2316" width="0" style="25" hidden="1" customWidth="1"/>
    <col min="2317" max="2317" width="10" style="25" customWidth="1"/>
    <col min="2318" max="2318" width="12.42578125" style="25" customWidth="1"/>
    <col min="2319" max="2319" width="11.140625" style="25" customWidth="1"/>
    <col min="2320" max="2320" width="11.85546875" style="25" customWidth="1"/>
    <col min="2321" max="2321" width="16.42578125" style="25" customWidth="1"/>
    <col min="2322" max="2322" width="15.140625" style="25" customWidth="1"/>
    <col min="2323" max="2323" width="12.85546875" style="25" customWidth="1"/>
    <col min="2324" max="2560" width="6.85546875" style="25"/>
    <col min="2561" max="2561" width="9" style="25" customWidth="1"/>
    <col min="2562" max="2562" width="15.42578125" style="25" customWidth="1"/>
    <col min="2563" max="2564" width="0" style="25" hidden="1" customWidth="1"/>
    <col min="2565" max="2566" width="10.85546875" style="25" customWidth="1"/>
    <col min="2567" max="2567" width="12.85546875" style="25" customWidth="1"/>
    <col min="2568" max="2568" width="12.140625" style="25" customWidth="1"/>
    <col min="2569" max="2569" width="11.140625" style="25" customWidth="1"/>
    <col min="2570" max="2570" width="11.85546875" style="25" customWidth="1"/>
    <col min="2571" max="2571" width="14.140625" style="25" customWidth="1"/>
    <col min="2572" max="2572" width="0" style="25" hidden="1" customWidth="1"/>
    <col min="2573" max="2573" width="10" style="25" customWidth="1"/>
    <col min="2574" max="2574" width="12.42578125" style="25" customWidth="1"/>
    <col min="2575" max="2575" width="11.140625" style="25" customWidth="1"/>
    <col min="2576" max="2576" width="11.85546875" style="25" customWidth="1"/>
    <col min="2577" max="2577" width="16.42578125" style="25" customWidth="1"/>
    <col min="2578" max="2578" width="15.140625" style="25" customWidth="1"/>
    <col min="2579" max="2579" width="12.85546875" style="25" customWidth="1"/>
    <col min="2580" max="2816" width="6.85546875" style="25"/>
    <col min="2817" max="2817" width="9" style="25" customWidth="1"/>
    <col min="2818" max="2818" width="15.42578125" style="25" customWidth="1"/>
    <col min="2819" max="2820" width="0" style="25" hidden="1" customWidth="1"/>
    <col min="2821" max="2822" width="10.85546875" style="25" customWidth="1"/>
    <col min="2823" max="2823" width="12.85546875" style="25" customWidth="1"/>
    <col min="2824" max="2824" width="12.140625" style="25" customWidth="1"/>
    <col min="2825" max="2825" width="11.140625" style="25" customWidth="1"/>
    <col min="2826" max="2826" width="11.85546875" style="25" customWidth="1"/>
    <col min="2827" max="2827" width="14.140625" style="25" customWidth="1"/>
    <col min="2828" max="2828" width="0" style="25" hidden="1" customWidth="1"/>
    <col min="2829" max="2829" width="10" style="25" customWidth="1"/>
    <col min="2830" max="2830" width="12.42578125" style="25" customWidth="1"/>
    <col min="2831" max="2831" width="11.140625" style="25" customWidth="1"/>
    <col min="2832" max="2832" width="11.85546875" style="25" customWidth="1"/>
    <col min="2833" max="2833" width="16.42578125" style="25" customWidth="1"/>
    <col min="2834" max="2834" width="15.140625" style="25" customWidth="1"/>
    <col min="2835" max="2835" width="12.85546875" style="25" customWidth="1"/>
    <col min="2836" max="3072" width="6.85546875" style="25"/>
    <col min="3073" max="3073" width="9" style="25" customWidth="1"/>
    <col min="3074" max="3074" width="15.42578125" style="25" customWidth="1"/>
    <col min="3075" max="3076" width="0" style="25" hidden="1" customWidth="1"/>
    <col min="3077" max="3078" width="10.85546875" style="25" customWidth="1"/>
    <col min="3079" max="3079" width="12.85546875" style="25" customWidth="1"/>
    <col min="3080" max="3080" width="12.140625" style="25" customWidth="1"/>
    <col min="3081" max="3081" width="11.140625" style="25" customWidth="1"/>
    <col min="3082" max="3082" width="11.85546875" style="25" customWidth="1"/>
    <col min="3083" max="3083" width="14.140625" style="25" customWidth="1"/>
    <col min="3084" max="3084" width="0" style="25" hidden="1" customWidth="1"/>
    <col min="3085" max="3085" width="10" style="25" customWidth="1"/>
    <col min="3086" max="3086" width="12.42578125" style="25" customWidth="1"/>
    <col min="3087" max="3087" width="11.140625" style="25" customWidth="1"/>
    <col min="3088" max="3088" width="11.85546875" style="25" customWidth="1"/>
    <col min="3089" max="3089" width="16.42578125" style="25" customWidth="1"/>
    <col min="3090" max="3090" width="15.140625" style="25" customWidth="1"/>
    <col min="3091" max="3091" width="12.85546875" style="25" customWidth="1"/>
    <col min="3092" max="3328" width="6.85546875" style="25"/>
    <col min="3329" max="3329" width="9" style="25" customWidth="1"/>
    <col min="3330" max="3330" width="15.42578125" style="25" customWidth="1"/>
    <col min="3331" max="3332" width="0" style="25" hidden="1" customWidth="1"/>
    <col min="3333" max="3334" width="10.85546875" style="25" customWidth="1"/>
    <col min="3335" max="3335" width="12.85546875" style="25" customWidth="1"/>
    <col min="3336" max="3336" width="12.140625" style="25" customWidth="1"/>
    <col min="3337" max="3337" width="11.140625" style="25" customWidth="1"/>
    <col min="3338" max="3338" width="11.85546875" style="25" customWidth="1"/>
    <col min="3339" max="3339" width="14.140625" style="25" customWidth="1"/>
    <col min="3340" max="3340" width="0" style="25" hidden="1" customWidth="1"/>
    <col min="3341" max="3341" width="10" style="25" customWidth="1"/>
    <col min="3342" max="3342" width="12.42578125" style="25" customWidth="1"/>
    <col min="3343" max="3343" width="11.140625" style="25" customWidth="1"/>
    <col min="3344" max="3344" width="11.85546875" style="25" customWidth="1"/>
    <col min="3345" max="3345" width="16.42578125" style="25" customWidth="1"/>
    <col min="3346" max="3346" width="15.140625" style="25" customWidth="1"/>
    <col min="3347" max="3347" width="12.85546875" style="25" customWidth="1"/>
    <col min="3348" max="3584" width="6.85546875" style="25"/>
    <col min="3585" max="3585" width="9" style="25" customWidth="1"/>
    <col min="3586" max="3586" width="15.42578125" style="25" customWidth="1"/>
    <col min="3587" max="3588" width="0" style="25" hidden="1" customWidth="1"/>
    <col min="3589" max="3590" width="10.85546875" style="25" customWidth="1"/>
    <col min="3591" max="3591" width="12.85546875" style="25" customWidth="1"/>
    <col min="3592" max="3592" width="12.140625" style="25" customWidth="1"/>
    <col min="3593" max="3593" width="11.140625" style="25" customWidth="1"/>
    <col min="3594" max="3594" width="11.85546875" style="25" customWidth="1"/>
    <col min="3595" max="3595" width="14.140625" style="25" customWidth="1"/>
    <col min="3596" max="3596" width="0" style="25" hidden="1" customWidth="1"/>
    <col min="3597" max="3597" width="10" style="25" customWidth="1"/>
    <col min="3598" max="3598" width="12.42578125" style="25" customWidth="1"/>
    <col min="3599" max="3599" width="11.140625" style="25" customWidth="1"/>
    <col min="3600" max="3600" width="11.85546875" style="25" customWidth="1"/>
    <col min="3601" max="3601" width="16.42578125" style="25" customWidth="1"/>
    <col min="3602" max="3602" width="15.140625" style="25" customWidth="1"/>
    <col min="3603" max="3603" width="12.85546875" style="25" customWidth="1"/>
    <col min="3604" max="3840" width="6.85546875" style="25"/>
    <col min="3841" max="3841" width="9" style="25" customWidth="1"/>
    <col min="3842" max="3842" width="15.42578125" style="25" customWidth="1"/>
    <col min="3843" max="3844" width="0" style="25" hidden="1" customWidth="1"/>
    <col min="3845" max="3846" width="10.85546875" style="25" customWidth="1"/>
    <col min="3847" max="3847" width="12.85546875" style="25" customWidth="1"/>
    <col min="3848" max="3848" width="12.140625" style="25" customWidth="1"/>
    <col min="3849" max="3849" width="11.140625" style="25" customWidth="1"/>
    <col min="3850" max="3850" width="11.85546875" style="25" customWidth="1"/>
    <col min="3851" max="3851" width="14.140625" style="25" customWidth="1"/>
    <col min="3852" max="3852" width="0" style="25" hidden="1" customWidth="1"/>
    <col min="3853" max="3853" width="10" style="25" customWidth="1"/>
    <col min="3854" max="3854" width="12.42578125" style="25" customWidth="1"/>
    <col min="3855" max="3855" width="11.140625" style="25" customWidth="1"/>
    <col min="3856" max="3856" width="11.85546875" style="25" customWidth="1"/>
    <col min="3857" max="3857" width="16.42578125" style="25" customWidth="1"/>
    <col min="3858" max="3858" width="15.140625" style="25" customWidth="1"/>
    <col min="3859" max="3859" width="12.85546875" style="25" customWidth="1"/>
    <col min="3860" max="4096" width="6.85546875" style="25"/>
    <col min="4097" max="4097" width="9" style="25" customWidth="1"/>
    <col min="4098" max="4098" width="15.42578125" style="25" customWidth="1"/>
    <col min="4099" max="4100" width="0" style="25" hidden="1" customWidth="1"/>
    <col min="4101" max="4102" width="10.85546875" style="25" customWidth="1"/>
    <col min="4103" max="4103" width="12.85546875" style="25" customWidth="1"/>
    <col min="4104" max="4104" width="12.140625" style="25" customWidth="1"/>
    <col min="4105" max="4105" width="11.140625" style="25" customWidth="1"/>
    <col min="4106" max="4106" width="11.85546875" style="25" customWidth="1"/>
    <col min="4107" max="4107" width="14.140625" style="25" customWidth="1"/>
    <col min="4108" max="4108" width="0" style="25" hidden="1" customWidth="1"/>
    <col min="4109" max="4109" width="10" style="25" customWidth="1"/>
    <col min="4110" max="4110" width="12.42578125" style="25" customWidth="1"/>
    <col min="4111" max="4111" width="11.140625" style="25" customWidth="1"/>
    <col min="4112" max="4112" width="11.85546875" style="25" customWidth="1"/>
    <col min="4113" max="4113" width="16.42578125" style="25" customWidth="1"/>
    <col min="4114" max="4114" width="15.140625" style="25" customWidth="1"/>
    <col min="4115" max="4115" width="12.85546875" style="25" customWidth="1"/>
    <col min="4116" max="4352" width="6.85546875" style="25"/>
    <col min="4353" max="4353" width="9" style="25" customWidth="1"/>
    <col min="4354" max="4354" width="15.42578125" style="25" customWidth="1"/>
    <col min="4355" max="4356" width="0" style="25" hidden="1" customWidth="1"/>
    <col min="4357" max="4358" width="10.85546875" style="25" customWidth="1"/>
    <col min="4359" max="4359" width="12.85546875" style="25" customWidth="1"/>
    <col min="4360" max="4360" width="12.140625" style="25" customWidth="1"/>
    <col min="4361" max="4361" width="11.140625" style="25" customWidth="1"/>
    <col min="4362" max="4362" width="11.85546875" style="25" customWidth="1"/>
    <col min="4363" max="4363" width="14.140625" style="25" customWidth="1"/>
    <col min="4364" max="4364" width="0" style="25" hidden="1" customWidth="1"/>
    <col min="4365" max="4365" width="10" style="25" customWidth="1"/>
    <col min="4366" max="4366" width="12.42578125" style="25" customWidth="1"/>
    <col min="4367" max="4367" width="11.140625" style="25" customWidth="1"/>
    <col min="4368" max="4368" width="11.85546875" style="25" customWidth="1"/>
    <col min="4369" max="4369" width="16.42578125" style="25" customWidth="1"/>
    <col min="4370" max="4370" width="15.140625" style="25" customWidth="1"/>
    <col min="4371" max="4371" width="12.85546875" style="25" customWidth="1"/>
    <col min="4372" max="4608" width="6.85546875" style="25"/>
    <col min="4609" max="4609" width="9" style="25" customWidth="1"/>
    <col min="4610" max="4610" width="15.42578125" style="25" customWidth="1"/>
    <col min="4611" max="4612" width="0" style="25" hidden="1" customWidth="1"/>
    <col min="4613" max="4614" width="10.85546875" style="25" customWidth="1"/>
    <col min="4615" max="4615" width="12.85546875" style="25" customWidth="1"/>
    <col min="4616" max="4616" width="12.140625" style="25" customWidth="1"/>
    <col min="4617" max="4617" width="11.140625" style="25" customWidth="1"/>
    <col min="4618" max="4618" width="11.85546875" style="25" customWidth="1"/>
    <col min="4619" max="4619" width="14.140625" style="25" customWidth="1"/>
    <col min="4620" max="4620" width="0" style="25" hidden="1" customWidth="1"/>
    <col min="4621" max="4621" width="10" style="25" customWidth="1"/>
    <col min="4622" max="4622" width="12.42578125" style="25" customWidth="1"/>
    <col min="4623" max="4623" width="11.140625" style="25" customWidth="1"/>
    <col min="4624" max="4624" width="11.85546875" style="25" customWidth="1"/>
    <col min="4625" max="4625" width="16.42578125" style="25" customWidth="1"/>
    <col min="4626" max="4626" width="15.140625" style="25" customWidth="1"/>
    <col min="4627" max="4627" width="12.85546875" style="25" customWidth="1"/>
    <col min="4628" max="4864" width="6.85546875" style="25"/>
    <col min="4865" max="4865" width="9" style="25" customWidth="1"/>
    <col min="4866" max="4866" width="15.42578125" style="25" customWidth="1"/>
    <col min="4867" max="4868" width="0" style="25" hidden="1" customWidth="1"/>
    <col min="4869" max="4870" width="10.85546875" style="25" customWidth="1"/>
    <col min="4871" max="4871" width="12.85546875" style="25" customWidth="1"/>
    <col min="4872" max="4872" width="12.140625" style="25" customWidth="1"/>
    <col min="4873" max="4873" width="11.140625" style="25" customWidth="1"/>
    <col min="4874" max="4874" width="11.85546875" style="25" customWidth="1"/>
    <col min="4875" max="4875" width="14.140625" style="25" customWidth="1"/>
    <col min="4876" max="4876" width="0" style="25" hidden="1" customWidth="1"/>
    <col min="4877" max="4877" width="10" style="25" customWidth="1"/>
    <col min="4878" max="4878" width="12.42578125" style="25" customWidth="1"/>
    <col min="4879" max="4879" width="11.140625" style="25" customWidth="1"/>
    <col min="4880" max="4880" width="11.85546875" style="25" customWidth="1"/>
    <col min="4881" max="4881" width="16.42578125" style="25" customWidth="1"/>
    <col min="4882" max="4882" width="15.140625" style="25" customWidth="1"/>
    <col min="4883" max="4883" width="12.85546875" style="25" customWidth="1"/>
    <col min="4884" max="5120" width="6.85546875" style="25"/>
    <col min="5121" max="5121" width="9" style="25" customWidth="1"/>
    <col min="5122" max="5122" width="15.42578125" style="25" customWidth="1"/>
    <col min="5123" max="5124" width="0" style="25" hidden="1" customWidth="1"/>
    <col min="5125" max="5126" width="10.85546875" style="25" customWidth="1"/>
    <col min="5127" max="5127" width="12.85546875" style="25" customWidth="1"/>
    <col min="5128" max="5128" width="12.140625" style="25" customWidth="1"/>
    <col min="5129" max="5129" width="11.140625" style="25" customWidth="1"/>
    <col min="5130" max="5130" width="11.85546875" style="25" customWidth="1"/>
    <col min="5131" max="5131" width="14.140625" style="25" customWidth="1"/>
    <col min="5132" max="5132" width="0" style="25" hidden="1" customWidth="1"/>
    <col min="5133" max="5133" width="10" style="25" customWidth="1"/>
    <col min="5134" max="5134" width="12.42578125" style="25" customWidth="1"/>
    <col min="5135" max="5135" width="11.140625" style="25" customWidth="1"/>
    <col min="5136" max="5136" width="11.85546875" style="25" customWidth="1"/>
    <col min="5137" max="5137" width="16.42578125" style="25" customWidth="1"/>
    <col min="5138" max="5138" width="15.140625" style="25" customWidth="1"/>
    <col min="5139" max="5139" width="12.85546875" style="25" customWidth="1"/>
    <col min="5140" max="5376" width="6.85546875" style="25"/>
    <col min="5377" max="5377" width="9" style="25" customWidth="1"/>
    <col min="5378" max="5378" width="15.42578125" style="25" customWidth="1"/>
    <col min="5379" max="5380" width="0" style="25" hidden="1" customWidth="1"/>
    <col min="5381" max="5382" width="10.85546875" style="25" customWidth="1"/>
    <col min="5383" max="5383" width="12.85546875" style="25" customWidth="1"/>
    <col min="5384" max="5384" width="12.140625" style="25" customWidth="1"/>
    <col min="5385" max="5385" width="11.140625" style="25" customWidth="1"/>
    <col min="5386" max="5386" width="11.85546875" style="25" customWidth="1"/>
    <col min="5387" max="5387" width="14.140625" style="25" customWidth="1"/>
    <col min="5388" max="5388" width="0" style="25" hidden="1" customWidth="1"/>
    <col min="5389" max="5389" width="10" style="25" customWidth="1"/>
    <col min="5390" max="5390" width="12.42578125" style="25" customWidth="1"/>
    <col min="5391" max="5391" width="11.140625" style="25" customWidth="1"/>
    <col min="5392" max="5392" width="11.85546875" style="25" customWidth="1"/>
    <col min="5393" max="5393" width="16.42578125" style="25" customWidth="1"/>
    <col min="5394" max="5394" width="15.140625" style="25" customWidth="1"/>
    <col min="5395" max="5395" width="12.85546875" style="25" customWidth="1"/>
    <col min="5396" max="5632" width="6.85546875" style="25"/>
    <col min="5633" max="5633" width="9" style="25" customWidth="1"/>
    <col min="5634" max="5634" width="15.42578125" style="25" customWidth="1"/>
    <col min="5635" max="5636" width="0" style="25" hidden="1" customWidth="1"/>
    <col min="5637" max="5638" width="10.85546875" style="25" customWidth="1"/>
    <col min="5639" max="5639" width="12.85546875" style="25" customWidth="1"/>
    <col min="5640" max="5640" width="12.140625" style="25" customWidth="1"/>
    <col min="5641" max="5641" width="11.140625" style="25" customWidth="1"/>
    <col min="5642" max="5642" width="11.85546875" style="25" customWidth="1"/>
    <col min="5643" max="5643" width="14.140625" style="25" customWidth="1"/>
    <col min="5644" max="5644" width="0" style="25" hidden="1" customWidth="1"/>
    <col min="5645" max="5645" width="10" style="25" customWidth="1"/>
    <col min="5646" max="5646" width="12.42578125" style="25" customWidth="1"/>
    <col min="5647" max="5647" width="11.140625" style="25" customWidth="1"/>
    <col min="5648" max="5648" width="11.85546875" style="25" customWidth="1"/>
    <col min="5649" max="5649" width="16.42578125" style="25" customWidth="1"/>
    <col min="5650" max="5650" width="15.140625" style="25" customWidth="1"/>
    <col min="5651" max="5651" width="12.85546875" style="25" customWidth="1"/>
    <col min="5652" max="5888" width="6.85546875" style="25"/>
    <col min="5889" max="5889" width="9" style="25" customWidth="1"/>
    <col min="5890" max="5890" width="15.42578125" style="25" customWidth="1"/>
    <col min="5891" max="5892" width="0" style="25" hidden="1" customWidth="1"/>
    <col min="5893" max="5894" width="10.85546875" style="25" customWidth="1"/>
    <col min="5895" max="5895" width="12.85546875" style="25" customWidth="1"/>
    <col min="5896" max="5896" width="12.140625" style="25" customWidth="1"/>
    <col min="5897" max="5897" width="11.140625" style="25" customWidth="1"/>
    <col min="5898" max="5898" width="11.85546875" style="25" customWidth="1"/>
    <col min="5899" max="5899" width="14.140625" style="25" customWidth="1"/>
    <col min="5900" max="5900" width="0" style="25" hidden="1" customWidth="1"/>
    <col min="5901" max="5901" width="10" style="25" customWidth="1"/>
    <col min="5902" max="5902" width="12.42578125" style="25" customWidth="1"/>
    <col min="5903" max="5903" width="11.140625" style="25" customWidth="1"/>
    <col min="5904" max="5904" width="11.85546875" style="25" customWidth="1"/>
    <col min="5905" max="5905" width="16.42578125" style="25" customWidth="1"/>
    <col min="5906" max="5906" width="15.140625" style="25" customWidth="1"/>
    <col min="5907" max="5907" width="12.85546875" style="25" customWidth="1"/>
    <col min="5908" max="6144" width="6.85546875" style="25"/>
    <col min="6145" max="6145" width="9" style="25" customWidth="1"/>
    <col min="6146" max="6146" width="15.42578125" style="25" customWidth="1"/>
    <col min="6147" max="6148" width="0" style="25" hidden="1" customWidth="1"/>
    <col min="6149" max="6150" width="10.85546875" style="25" customWidth="1"/>
    <col min="6151" max="6151" width="12.85546875" style="25" customWidth="1"/>
    <col min="6152" max="6152" width="12.140625" style="25" customWidth="1"/>
    <col min="6153" max="6153" width="11.140625" style="25" customWidth="1"/>
    <col min="6154" max="6154" width="11.85546875" style="25" customWidth="1"/>
    <col min="6155" max="6155" width="14.140625" style="25" customWidth="1"/>
    <col min="6156" max="6156" width="0" style="25" hidden="1" customWidth="1"/>
    <col min="6157" max="6157" width="10" style="25" customWidth="1"/>
    <col min="6158" max="6158" width="12.42578125" style="25" customWidth="1"/>
    <col min="6159" max="6159" width="11.140625" style="25" customWidth="1"/>
    <col min="6160" max="6160" width="11.85546875" style="25" customWidth="1"/>
    <col min="6161" max="6161" width="16.42578125" style="25" customWidth="1"/>
    <col min="6162" max="6162" width="15.140625" style="25" customWidth="1"/>
    <col min="6163" max="6163" width="12.85546875" style="25" customWidth="1"/>
    <col min="6164" max="6400" width="6.85546875" style="25"/>
    <col min="6401" max="6401" width="9" style="25" customWidth="1"/>
    <col min="6402" max="6402" width="15.42578125" style="25" customWidth="1"/>
    <col min="6403" max="6404" width="0" style="25" hidden="1" customWidth="1"/>
    <col min="6405" max="6406" width="10.85546875" style="25" customWidth="1"/>
    <col min="6407" max="6407" width="12.85546875" style="25" customWidth="1"/>
    <col min="6408" max="6408" width="12.140625" style="25" customWidth="1"/>
    <col min="6409" max="6409" width="11.140625" style="25" customWidth="1"/>
    <col min="6410" max="6410" width="11.85546875" style="25" customWidth="1"/>
    <col min="6411" max="6411" width="14.140625" style="25" customWidth="1"/>
    <col min="6412" max="6412" width="0" style="25" hidden="1" customWidth="1"/>
    <col min="6413" max="6413" width="10" style="25" customWidth="1"/>
    <col min="6414" max="6414" width="12.42578125" style="25" customWidth="1"/>
    <col min="6415" max="6415" width="11.140625" style="25" customWidth="1"/>
    <col min="6416" max="6416" width="11.85546875" style="25" customWidth="1"/>
    <col min="6417" max="6417" width="16.42578125" style="25" customWidth="1"/>
    <col min="6418" max="6418" width="15.140625" style="25" customWidth="1"/>
    <col min="6419" max="6419" width="12.85546875" style="25" customWidth="1"/>
    <col min="6420" max="6656" width="6.85546875" style="25"/>
    <col min="6657" max="6657" width="9" style="25" customWidth="1"/>
    <col min="6658" max="6658" width="15.42578125" style="25" customWidth="1"/>
    <col min="6659" max="6660" width="0" style="25" hidden="1" customWidth="1"/>
    <col min="6661" max="6662" width="10.85546875" style="25" customWidth="1"/>
    <col min="6663" max="6663" width="12.85546875" style="25" customWidth="1"/>
    <col min="6664" max="6664" width="12.140625" style="25" customWidth="1"/>
    <col min="6665" max="6665" width="11.140625" style="25" customWidth="1"/>
    <col min="6666" max="6666" width="11.85546875" style="25" customWidth="1"/>
    <col min="6667" max="6667" width="14.140625" style="25" customWidth="1"/>
    <col min="6668" max="6668" width="0" style="25" hidden="1" customWidth="1"/>
    <col min="6669" max="6669" width="10" style="25" customWidth="1"/>
    <col min="6670" max="6670" width="12.42578125" style="25" customWidth="1"/>
    <col min="6671" max="6671" width="11.140625" style="25" customWidth="1"/>
    <col min="6672" max="6672" width="11.85546875" style="25" customWidth="1"/>
    <col min="6673" max="6673" width="16.42578125" style="25" customWidth="1"/>
    <col min="6674" max="6674" width="15.140625" style="25" customWidth="1"/>
    <col min="6675" max="6675" width="12.85546875" style="25" customWidth="1"/>
    <col min="6676" max="6912" width="6.85546875" style="25"/>
    <col min="6913" max="6913" width="9" style="25" customWidth="1"/>
    <col min="6914" max="6914" width="15.42578125" style="25" customWidth="1"/>
    <col min="6915" max="6916" width="0" style="25" hidden="1" customWidth="1"/>
    <col min="6917" max="6918" width="10.85546875" style="25" customWidth="1"/>
    <col min="6919" max="6919" width="12.85546875" style="25" customWidth="1"/>
    <col min="6920" max="6920" width="12.140625" style="25" customWidth="1"/>
    <col min="6921" max="6921" width="11.140625" style="25" customWidth="1"/>
    <col min="6922" max="6922" width="11.85546875" style="25" customWidth="1"/>
    <col min="6923" max="6923" width="14.140625" style="25" customWidth="1"/>
    <col min="6924" max="6924" width="0" style="25" hidden="1" customWidth="1"/>
    <col min="6925" max="6925" width="10" style="25" customWidth="1"/>
    <col min="6926" max="6926" width="12.42578125" style="25" customWidth="1"/>
    <col min="6927" max="6927" width="11.140625" style="25" customWidth="1"/>
    <col min="6928" max="6928" width="11.85546875" style="25" customWidth="1"/>
    <col min="6929" max="6929" width="16.42578125" style="25" customWidth="1"/>
    <col min="6930" max="6930" width="15.140625" style="25" customWidth="1"/>
    <col min="6931" max="6931" width="12.85546875" style="25" customWidth="1"/>
    <col min="6932" max="7168" width="6.85546875" style="25"/>
    <col min="7169" max="7169" width="9" style="25" customWidth="1"/>
    <col min="7170" max="7170" width="15.42578125" style="25" customWidth="1"/>
    <col min="7171" max="7172" width="0" style="25" hidden="1" customWidth="1"/>
    <col min="7173" max="7174" width="10.85546875" style="25" customWidth="1"/>
    <col min="7175" max="7175" width="12.85546875" style="25" customWidth="1"/>
    <col min="7176" max="7176" width="12.140625" style="25" customWidth="1"/>
    <col min="7177" max="7177" width="11.140625" style="25" customWidth="1"/>
    <col min="7178" max="7178" width="11.85546875" style="25" customWidth="1"/>
    <col min="7179" max="7179" width="14.140625" style="25" customWidth="1"/>
    <col min="7180" max="7180" width="0" style="25" hidden="1" customWidth="1"/>
    <col min="7181" max="7181" width="10" style="25" customWidth="1"/>
    <col min="7182" max="7182" width="12.42578125" style="25" customWidth="1"/>
    <col min="7183" max="7183" width="11.140625" style="25" customWidth="1"/>
    <col min="7184" max="7184" width="11.85546875" style="25" customWidth="1"/>
    <col min="7185" max="7185" width="16.42578125" style="25" customWidth="1"/>
    <col min="7186" max="7186" width="15.140625" style="25" customWidth="1"/>
    <col min="7187" max="7187" width="12.85546875" style="25" customWidth="1"/>
    <col min="7188" max="7424" width="6.85546875" style="25"/>
    <col min="7425" max="7425" width="9" style="25" customWidth="1"/>
    <col min="7426" max="7426" width="15.42578125" style="25" customWidth="1"/>
    <col min="7427" max="7428" width="0" style="25" hidden="1" customWidth="1"/>
    <col min="7429" max="7430" width="10.85546875" style="25" customWidth="1"/>
    <col min="7431" max="7431" width="12.85546875" style="25" customWidth="1"/>
    <col min="7432" max="7432" width="12.140625" style="25" customWidth="1"/>
    <col min="7433" max="7433" width="11.140625" style="25" customWidth="1"/>
    <col min="7434" max="7434" width="11.85546875" style="25" customWidth="1"/>
    <col min="7435" max="7435" width="14.140625" style="25" customWidth="1"/>
    <col min="7436" max="7436" width="0" style="25" hidden="1" customWidth="1"/>
    <col min="7437" max="7437" width="10" style="25" customWidth="1"/>
    <col min="7438" max="7438" width="12.42578125" style="25" customWidth="1"/>
    <col min="7439" max="7439" width="11.140625" style="25" customWidth="1"/>
    <col min="7440" max="7440" width="11.85546875" style="25" customWidth="1"/>
    <col min="7441" max="7441" width="16.42578125" style="25" customWidth="1"/>
    <col min="7442" max="7442" width="15.140625" style="25" customWidth="1"/>
    <col min="7443" max="7443" width="12.85546875" style="25" customWidth="1"/>
    <col min="7444" max="7680" width="6.85546875" style="25"/>
    <col min="7681" max="7681" width="9" style="25" customWidth="1"/>
    <col min="7682" max="7682" width="15.42578125" style="25" customWidth="1"/>
    <col min="7683" max="7684" width="0" style="25" hidden="1" customWidth="1"/>
    <col min="7685" max="7686" width="10.85546875" style="25" customWidth="1"/>
    <col min="7687" max="7687" width="12.85546875" style="25" customWidth="1"/>
    <col min="7688" max="7688" width="12.140625" style="25" customWidth="1"/>
    <col min="7689" max="7689" width="11.140625" style="25" customWidth="1"/>
    <col min="7690" max="7690" width="11.85546875" style="25" customWidth="1"/>
    <col min="7691" max="7691" width="14.140625" style="25" customWidth="1"/>
    <col min="7692" max="7692" width="0" style="25" hidden="1" customWidth="1"/>
    <col min="7693" max="7693" width="10" style="25" customWidth="1"/>
    <col min="7694" max="7694" width="12.42578125" style="25" customWidth="1"/>
    <col min="7695" max="7695" width="11.140625" style="25" customWidth="1"/>
    <col min="7696" max="7696" width="11.85546875" style="25" customWidth="1"/>
    <col min="7697" max="7697" width="16.42578125" style="25" customWidth="1"/>
    <col min="7698" max="7698" width="15.140625" style="25" customWidth="1"/>
    <col min="7699" max="7699" width="12.85546875" style="25" customWidth="1"/>
    <col min="7700" max="7936" width="6.85546875" style="25"/>
    <col min="7937" max="7937" width="9" style="25" customWidth="1"/>
    <col min="7938" max="7938" width="15.42578125" style="25" customWidth="1"/>
    <col min="7939" max="7940" width="0" style="25" hidden="1" customWidth="1"/>
    <col min="7941" max="7942" width="10.85546875" style="25" customWidth="1"/>
    <col min="7943" max="7943" width="12.85546875" style="25" customWidth="1"/>
    <col min="7944" max="7944" width="12.140625" style="25" customWidth="1"/>
    <col min="7945" max="7945" width="11.140625" style="25" customWidth="1"/>
    <col min="7946" max="7946" width="11.85546875" style="25" customWidth="1"/>
    <col min="7947" max="7947" width="14.140625" style="25" customWidth="1"/>
    <col min="7948" max="7948" width="0" style="25" hidden="1" customWidth="1"/>
    <col min="7949" max="7949" width="10" style="25" customWidth="1"/>
    <col min="7950" max="7950" width="12.42578125" style="25" customWidth="1"/>
    <col min="7951" max="7951" width="11.140625" style="25" customWidth="1"/>
    <col min="7952" max="7952" width="11.85546875" style="25" customWidth="1"/>
    <col min="7953" max="7953" width="16.42578125" style="25" customWidth="1"/>
    <col min="7954" max="7954" width="15.140625" style="25" customWidth="1"/>
    <col min="7955" max="7955" width="12.85546875" style="25" customWidth="1"/>
    <col min="7956" max="8192" width="6.85546875" style="25"/>
    <col min="8193" max="8193" width="9" style="25" customWidth="1"/>
    <col min="8194" max="8194" width="15.42578125" style="25" customWidth="1"/>
    <col min="8195" max="8196" width="0" style="25" hidden="1" customWidth="1"/>
    <col min="8197" max="8198" width="10.85546875" style="25" customWidth="1"/>
    <col min="8199" max="8199" width="12.85546875" style="25" customWidth="1"/>
    <col min="8200" max="8200" width="12.140625" style="25" customWidth="1"/>
    <col min="8201" max="8201" width="11.140625" style="25" customWidth="1"/>
    <col min="8202" max="8202" width="11.85546875" style="25" customWidth="1"/>
    <col min="8203" max="8203" width="14.140625" style="25" customWidth="1"/>
    <col min="8204" max="8204" width="0" style="25" hidden="1" customWidth="1"/>
    <col min="8205" max="8205" width="10" style="25" customWidth="1"/>
    <col min="8206" max="8206" width="12.42578125" style="25" customWidth="1"/>
    <col min="8207" max="8207" width="11.140625" style="25" customWidth="1"/>
    <col min="8208" max="8208" width="11.85546875" style="25" customWidth="1"/>
    <col min="8209" max="8209" width="16.42578125" style="25" customWidth="1"/>
    <col min="8210" max="8210" width="15.140625" style="25" customWidth="1"/>
    <col min="8211" max="8211" width="12.85546875" style="25" customWidth="1"/>
    <col min="8212" max="8448" width="6.85546875" style="25"/>
    <col min="8449" max="8449" width="9" style="25" customWidth="1"/>
    <col min="8450" max="8450" width="15.42578125" style="25" customWidth="1"/>
    <col min="8451" max="8452" width="0" style="25" hidden="1" customWidth="1"/>
    <col min="8453" max="8454" width="10.85546875" style="25" customWidth="1"/>
    <col min="8455" max="8455" width="12.85546875" style="25" customWidth="1"/>
    <col min="8456" max="8456" width="12.140625" style="25" customWidth="1"/>
    <col min="8457" max="8457" width="11.140625" style="25" customWidth="1"/>
    <col min="8458" max="8458" width="11.85546875" style="25" customWidth="1"/>
    <col min="8459" max="8459" width="14.140625" style="25" customWidth="1"/>
    <col min="8460" max="8460" width="0" style="25" hidden="1" customWidth="1"/>
    <col min="8461" max="8461" width="10" style="25" customWidth="1"/>
    <col min="8462" max="8462" width="12.42578125" style="25" customWidth="1"/>
    <col min="8463" max="8463" width="11.140625" style="25" customWidth="1"/>
    <col min="8464" max="8464" width="11.85546875" style="25" customWidth="1"/>
    <col min="8465" max="8465" width="16.42578125" style="25" customWidth="1"/>
    <col min="8466" max="8466" width="15.140625" style="25" customWidth="1"/>
    <col min="8467" max="8467" width="12.85546875" style="25" customWidth="1"/>
    <col min="8468" max="8704" width="6.85546875" style="25"/>
    <col min="8705" max="8705" width="9" style="25" customWidth="1"/>
    <col min="8706" max="8706" width="15.42578125" style="25" customWidth="1"/>
    <col min="8707" max="8708" width="0" style="25" hidden="1" customWidth="1"/>
    <col min="8709" max="8710" width="10.85546875" style="25" customWidth="1"/>
    <col min="8711" max="8711" width="12.85546875" style="25" customWidth="1"/>
    <col min="8712" max="8712" width="12.140625" style="25" customWidth="1"/>
    <col min="8713" max="8713" width="11.140625" style="25" customWidth="1"/>
    <col min="8714" max="8714" width="11.85546875" style="25" customWidth="1"/>
    <col min="8715" max="8715" width="14.140625" style="25" customWidth="1"/>
    <col min="8716" max="8716" width="0" style="25" hidden="1" customWidth="1"/>
    <col min="8717" max="8717" width="10" style="25" customWidth="1"/>
    <col min="8718" max="8718" width="12.42578125" style="25" customWidth="1"/>
    <col min="8719" max="8719" width="11.140625" style="25" customWidth="1"/>
    <col min="8720" max="8720" width="11.85546875" style="25" customWidth="1"/>
    <col min="8721" max="8721" width="16.42578125" style="25" customWidth="1"/>
    <col min="8722" max="8722" width="15.140625" style="25" customWidth="1"/>
    <col min="8723" max="8723" width="12.85546875" style="25" customWidth="1"/>
    <col min="8724" max="8960" width="6.85546875" style="25"/>
    <col min="8961" max="8961" width="9" style="25" customWidth="1"/>
    <col min="8962" max="8962" width="15.42578125" style="25" customWidth="1"/>
    <col min="8963" max="8964" width="0" style="25" hidden="1" customWidth="1"/>
    <col min="8965" max="8966" width="10.85546875" style="25" customWidth="1"/>
    <col min="8967" max="8967" width="12.85546875" style="25" customWidth="1"/>
    <col min="8968" max="8968" width="12.140625" style="25" customWidth="1"/>
    <col min="8969" max="8969" width="11.140625" style="25" customWidth="1"/>
    <col min="8970" max="8970" width="11.85546875" style="25" customWidth="1"/>
    <col min="8971" max="8971" width="14.140625" style="25" customWidth="1"/>
    <col min="8972" max="8972" width="0" style="25" hidden="1" customWidth="1"/>
    <col min="8973" max="8973" width="10" style="25" customWidth="1"/>
    <col min="8974" max="8974" width="12.42578125" style="25" customWidth="1"/>
    <col min="8975" max="8975" width="11.140625" style="25" customWidth="1"/>
    <col min="8976" max="8976" width="11.85546875" style="25" customWidth="1"/>
    <col min="8977" max="8977" width="16.42578125" style="25" customWidth="1"/>
    <col min="8978" max="8978" width="15.140625" style="25" customWidth="1"/>
    <col min="8979" max="8979" width="12.85546875" style="25" customWidth="1"/>
    <col min="8980" max="9216" width="6.85546875" style="25"/>
    <col min="9217" max="9217" width="9" style="25" customWidth="1"/>
    <col min="9218" max="9218" width="15.42578125" style="25" customWidth="1"/>
    <col min="9219" max="9220" width="0" style="25" hidden="1" customWidth="1"/>
    <col min="9221" max="9222" width="10.85546875" style="25" customWidth="1"/>
    <col min="9223" max="9223" width="12.85546875" style="25" customWidth="1"/>
    <col min="9224" max="9224" width="12.140625" style="25" customWidth="1"/>
    <col min="9225" max="9225" width="11.140625" style="25" customWidth="1"/>
    <col min="9226" max="9226" width="11.85546875" style="25" customWidth="1"/>
    <col min="9227" max="9227" width="14.140625" style="25" customWidth="1"/>
    <col min="9228" max="9228" width="0" style="25" hidden="1" customWidth="1"/>
    <col min="9229" max="9229" width="10" style="25" customWidth="1"/>
    <col min="9230" max="9230" width="12.42578125" style="25" customWidth="1"/>
    <col min="9231" max="9231" width="11.140625" style="25" customWidth="1"/>
    <col min="9232" max="9232" width="11.85546875" style="25" customWidth="1"/>
    <col min="9233" max="9233" width="16.42578125" style="25" customWidth="1"/>
    <col min="9234" max="9234" width="15.140625" style="25" customWidth="1"/>
    <col min="9235" max="9235" width="12.85546875" style="25" customWidth="1"/>
    <col min="9236" max="9472" width="6.85546875" style="25"/>
    <col min="9473" max="9473" width="9" style="25" customWidth="1"/>
    <col min="9474" max="9474" width="15.42578125" style="25" customWidth="1"/>
    <col min="9475" max="9476" width="0" style="25" hidden="1" customWidth="1"/>
    <col min="9477" max="9478" width="10.85546875" style="25" customWidth="1"/>
    <col min="9479" max="9479" width="12.85546875" style="25" customWidth="1"/>
    <col min="9480" max="9480" width="12.140625" style="25" customWidth="1"/>
    <col min="9481" max="9481" width="11.140625" style="25" customWidth="1"/>
    <col min="9482" max="9482" width="11.85546875" style="25" customWidth="1"/>
    <col min="9483" max="9483" width="14.140625" style="25" customWidth="1"/>
    <col min="9484" max="9484" width="0" style="25" hidden="1" customWidth="1"/>
    <col min="9485" max="9485" width="10" style="25" customWidth="1"/>
    <col min="9486" max="9486" width="12.42578125" style="25" customWidth="1"/>
    <col min="9487" max="9487" width="11.140625" style="25" customWidth="1"/>
    <col min="9488" max="9488" width="11.85546875" style="25" customWidth="1"/>
    <col min="9489" max="9489" width="16.42578125" style="25" customWidth="1"/>
    <col min="9490" max="9490" width="15.140625" style="25" customWidth="1"/>
    <col min="9491" max="9491" width="12.85546875" style="25" customWidth="1"/>
    <col min="9492" max="9728" width="6.85546875" style="25"/>
    <col min="9729" max="9729" width="9" style="25" customWidth="1"/>
    <col min="9730" max="9730" width="15.42578125" style="25" customWidth="1"/>
    <col min="9731" max="9732" width="0" style="25" hidden="1" customWidth="1"/>
    <col min="9733" max="9734" width="10.85546875" style="25" customWidth="1"/>
    <col min="9735" max="9735" width="12.85546875" style="25" customWidth="1"/>
    <col min="9736" max="9736" width="12.140625" style="25" customWidth="1"/>
    <col min="9737" max="9737" width="11.140625" style="25" customWidth="1"/>
    <col min="9738" max="9738" width="11.85546875" style="25" customWidth="1"/>
    <col min="9739" max="9739" width="14.140625" style="25" customWidth="1"/>
    <col min="9740" max="9740" width="0" style="25" hidden="1" customWidth="1"/>
    <col min="9741" max="9741" width="10" style="25" customWidth="1"/>
    <col min="9742" max="9742" width="12.42578125" style="25" customWidth="1"/>
    <col min="9743" max="9743" width="11.140625" style="25" customWidth="1"/>
    <col min="9744" max="9744" width="11.85546875" style="25" customWidth="1"/>
    <col min="9745" max="9745" width="16.42578125" style="25" customWidth="1"/>
    <col min="9746" max="9746" width="15.140625" style="25" customWidth="1"/>
    <col min="9747" max="9747" width="12.85546875" style="25" customWidth="1"/>
    <col min="9748" max="9984" width="6.85546875" style="25"/>
    <col min="9985" max="9985" width="9" style="25" customWidth="1"/>
    <col min="9986" max="9986" width="15.42578125" style="25" customWidth="1"/>
    <col min="9987" max="9988" width="0" style="25" hidden="1" customWidth="1"/>
    <col min="9989" max="9990" width="10.85546875" style="25" customWidth="1"/>
    <col min="9991" max="9991" width="12.85546875" style="25" customWidth="1"/>
    <col min="9992" max="9992" width="12.140625" style="25" customWidth="1"/>
    <col min="9993" max="9993" width="11.140625" style="25" customWidth="1"/>
    <col min="9994" max="9994" width="11.85546875" style="25" customWidth="1"/>
    <col min="9995" max="9995" width="14.140625" style="25" customWidth="1"/>
    <col min="9996" max="9996" width="0" style="25" hidden="1" customWidth="1"/>
    <col min="9997" max="9997" width="10" style="25" customWidth="1"/>
    <col min="9998" max="9998" width="12.42578125" style="25" customWidth="1"/>
    <col min="9999" max="9999" width="11.140625" style="25" customWidth="1"/>
    <col min="10000" max="10000" width="11.85546875" style="25" customWidth="1"/>
    <col min="10001" max="10001" width="16.42578125" style="25" customWidth="1"/>
    <col min="10002" max="10002" width="15.140625" style="25" customWidth="1"/>
    <col min="10003" max="10003" width="12.85546875" style="25" customWidth="1"/>
    <col min="10004" max="10240" width="6.85546875" style="25"/>
    <col min="10241" max="10241" width="9" style="25" customWidth="1"/>
    <col min="10242" max="10242" width="15.42578125" style="25" customWidth="1"/>
    <col min="10243" max="10244" width="0" style="25" hidden="1" customWidth="1"/>
    <col min="10245" max="10246" width="10.85546875" style="25" customWidth="1"/>
    <col min="10247" max="10247" width="12.85546875" style="25" customWidth="1"/>
    <col min="10248" max="10248" width="12.140625" style="25" customWidth="1"/>
    <col min="10249" max="10249" width="11.140625" style="25" customWidth="1"/>
    <col min="10250" max="10250" width="11.85546875" style="25" customWidth="1"/>
    <col min="10251" max="10251" width="14.140625" style="25" customWidth="1"/>
    <col min="10252" max="10252" width="0" style="25" hidden="1" customWidth="1"/>
    <col min="10253" max="10253" width="10" style="25" customWidth="1"/>
    <col min="10254" max="10254" width="12.42578125" style="25" customWidth="1"/>
    <col min="10255" max="10255" width="11.140625" style="25" customWidth="1"/>
    <col min="10256" max="10256" width="11.85546875" style="25" customWidth="1"/>
    <col min="10257" max="10257" width="16.42578125" style="25" customWidth="1"/>
    <col min="10258" max="10258" width="15.140625" style="25" customWidth="1"/>
    <col min="10259" max="10259" width="12.85546875" style="25" customWidth="1"/>
    <col min="10260" max="10496" width="6.85546875" style="25"/>
    <col min="10497" max="10497" width="9" style="25" customWidth="1"/>
    <col min="10498" max="10498" width="15.42578125" style="25" customWidth="1"/>
    <col min="10499" max="10500" width="0" style="25" hidden="1" customWidth="1"/>
    <col min="10501" max="10502" width="10.85546875" style="25" customWidth="1"/>
    <col min="10503" max="10503" width="12.85546875" style="25" customWidth="1"/>
    <col min="10504" max="10504" width="12.140625" style="25" customWidth="1"/>
    <col min="10505" max="10505" width="11.140625" style="25" customWidth="1"/>
    <col min="10506" max="10506" width="11.85546875" style="25" customWidth="1"/>
    <col min="10507" max="10507" width="14.140625" style="25" customWidth="1"/>
    <col min="10508" max="10508" width="0" style="25" hidden="1" customWidth="1"/>
    <col min="10509" max="10509" width="10" style="25" customWidth="1"/>
    <col min="10510" max="10510" width="12.42578125" style="25" customWidth="1"/>
    <col min="10511" max="10511" width="11.140625" style="25" customWidth="1"/>
    <col min="10512" max="10512" width="11.85546875" style="25" customWidth="1"/>
    <col min="10513" max="10513" width="16.42578125" style="25" customWidth="1"/>
    <col min="10514" max="10514" width="15.140625" style="25" customWidth="1"/>
    <col min="10515" max="10515" width="12.85546875" style="25" customWidth="1"/>
    <col min="10516" max="10752" width="6.85546875" style="25"/>
    <col min="10753" max="10753" width="9" style="25" customWidth="1"/>
    <col min="10754" max="10754" width="15.42578125" style="25" customWidth="1"/>
    <col min="10755" max="10756" width="0" style="25" hidden="1" customWidth="1"/>
    <col min="10757" max="10758" width="10.85546875" style="25" customWidth="1"/>
    <col min="10759" max="10759" width="12.85546875" style="25" customWidth="1"/>
    <col min="10760" max="10760" width="12.140625" style="25" customWidth="1"/>
    <col min="10761" max="10761" width="11.140625" style="25" customWidth="1"/>
    <col min="10762" max="10762" width="11.85546875" style="25" customWidth="1"/>
    <col min="10763" max="10763" width="14.140625" style="25" customWidth="1"/>
    <col min="10764" max="10764" width="0" style="25" hidden="1" customWidth="1"/>
    <col min="10765" max="10765" width="10" style="25" customWidth="1"/>
    <col min="10766" max="10766" width="12.42578125" style="25" customWidth="1"/>
    <col min="10767" max="10767" width="11.140625" style="25" customWidth="1"/>
    <col min="10768" max="10768" width="11.85546875" style="25" customWidth="1"/>
    <col min="10769" max="10769" width="16.42578125" style="25" customWidth="1"/>
    <col min="10770" max="10770" width="15.140625" style="25" customWidth="1"/>
    <col min="10771" max="10771" width="12.85546875" style="25" customWidth="1"/>
    <col min="10772" max="11008" width="6.85546875" style="25"/>
    <col min="11009" max="11009" width="9" style="25" customWidth="1"/>
    <col min="11010" max="11010" width="15.42578125" style="25" customWidth="1"/>
    <col min="11011" max="11012" width="0" style="25" hidden="1" customWidth="1"/>
    <col min="11013" max="11014" width="10.85546875" style="25" customWidth="1"/>
    <col min="11015" max="11015" width="12.85546875" style="25" customWidth="1"/>
    <col min="11016" max="11016" width="12.140625" style="25" customWidth="1"/>
    <col min="11017" max="11017" width="11.140625" style="25" customWidth="1"/>
    <col min="11018" max="11018" width="11.85546875" style="25" customWidth="1"/>
    <col min="11019" max="11019" width="14.140625" style="25" customWidth="1"/>
    <col min="11020" max="11020" width="0" style="25" hidden="1" customWidth="1"/>
    <col min="11021" max="11021" width="10" style="25" customWidth="1"/>
    <col min="11022" max="11022" width="12.42578125" style="25" customWidth="1"/>
    <col min="11023" max="11023" width="11.140625" style="25" customWidth="1"/>
    <col min="11024" max="11024" width="11.85546875" style="25" customWidth="1"/>
    <col min="11025" max="11025" width="16.42578125" style="25" customWidth="1"/>
    <col min="11026" max="11026" width="15.140625" style="25" customWidth="1"/>
    <col min="11027" max="11027" width="12.85546875" style="25" customWidth="1"/>
    <col min="11028" max="11264" width="6.85546875" style="25"/>
    <col min="11265" max="11265" width="9" style="25" customWidth="1"/>
    <col min="11266" max="11266" width="15.42578125" style="25" customWidth="1"/>
    <col min="11267" max="11268" width="0" style="25" hidden="1" customWidth="1"/>
    <col min="11269" max="11270" width="10.85546875" style="25" customWidth="1"/>
    <col min="11271" max="11271" width="12.85546875" style="25" customWidth="1"/>
    <col min="11272" max="11272" width="12.140625" style="25" customWidth="1"/>
    <col min="11273" max="11273" width="11.140625" style="25" customWidth="1"/>
    <col min="11274" max="11274" width="11.85546875" style="25" customWidth="1"/>
    <col min="11275" max="11275" width="14.140625" style="25" customWidth="1"/>
    <col min="11276" max="11276" width="0" style="25" hidden="1" customWidth="1"/>
    <col min="11277" max="11277" width="10" style="25" customWidth="1"/>
    <col min="11278" max="11278" width="12.42578125" style="25" customWidth="1"/>
    <col min="11279" max="11279" width="11.140625" style="25" customWidth="1"/>
    <col min="11280" max="11280" width="11.85546875" style="25" customWidth="1"/>
    <col min="11281" max="11281" width="16.42578125" style="25" customWidth="1"/>
    <col min="11282" max="11282" width="15.140625" style="25" customWidth="1"/>
    <col min="11283" max="11283" width="12.85546875" style="25" customWidth="1"/>
    <col min="11284" max="11520" width="6.85546875" style="25"/>
    <col min="11521" max="11521" width="9" style="25" customWidth="1"/>
    <col min="11522" max="11522" width="15.42578125" style="25" customWidth="1"/>
    <col min="11523" max="11524" width="0" style="25" hidden="1" customWidth="1"/>
    <col min="11525" max="11526" width="10.85546875" style="25" customWidth="1"/>
    <col min="11527" max="11527" width="12.85546875" style="25" customWidth="1"/>
    <col min="11528" max="11528" width="12.140625" style="25" customWidth="1"/>
    <col min="11529" max="11529" width="11.140625" style="25" customWidth="1"/>
    <col min="11530" max="11530" width="11.85546875" style="25" customWidth="1"/>
    <col min="11531" max="11531" width="14.140625" style="25" customWidth="1"/>
    <col min="11532" max="11532" width="0" style="25" hidden="1" customWidth="1"/>
    <col min="11533" max="11533" width="10" style="25" customWidth="1"/>
    <col min="11534" max="11534" width="12.42578125" style="25" customWidth="1"/>
    <col min="11535" max="11535" width="11.140625" style="25" customWidth="1"/>
    <col min="11536" max="11536" width="11.85546875" style="25" customWidth="1"/>
    <col min="11537" max="11537" width="16.42578125" style="25" customWidth="1"/>
    <col min="11538" max="11538" width="15.140625" style="25" customWidth="1"/>
    <col min="11539" max="11539" width="12.85546875" style="25" customWidth="1"/>
    <col min="11540" max="11776" width="6.85546875" style="25"/>
    <col min="11777" max="11777" width="9" style="25" customWidth="1"/>
    <col min="11778" max="11778" width="15.42578125" style="25" customWidth="1"/>
    <col min="11779" max="11780" width="0" style="25" hidden="1" customWidth="1"/>
    <col min="11781" max="11782" width="10.85546875" style="25" customWidth="1"/>
    <col min="11783" max="11783" width="12.85546875" style="25" customWidth="1"/>
    <col min="11784" max="11784" width="12.140625" style="25" customWidth="1"/>
    <col min="11785" max="11785" width="11.140625" style="25" customWidth="1"/>
    <col min="11786" max="11786" width="11.85546875" style="25" customWidth="1"/>
    <col min="11787" max="11787" width="14.140625" style="25" customWidth="1"/>
    <col min="11788" max="11788" width="0" style="25" hidden="1" customWidth="1"/>
    <col min="11789" max="11789" width="10" style="25" customWidth="1"/>
    <col min="11790" max="11790" width="12.42578125" style="25" customWidth="1"/>
    <col min="11791" max="11791" width="11.140625" style="25" customWidth="1"/>
    <col min="11792" max="11792" width="11.85546875" style="25" customWidth="1"/>
    <col min="11793" max="11793" width="16.42578125" style="25" customWidth="1"/>
    <col min="11794" max="11794" width="15.140625" style="25" customWidth="1"/>
    <col min="11795" max="11795" width="12.85546875" style="25" customWidth="1"/>
    <col min="11796" max="12032" width="6.85546875" style="25"/>
    <col min="12033" max="12033" width="9" style="25" customWidth="1"/>
    <col min="12034" max="12034" width="15.42578125" style="25" customWidth="1"/>
    <col min="12035" max="12036" width="0" style="25" hidden="1" customWidth="1"/>
    <col min="12037" max="12038" width="10.85546875" style="25" customWidth="1"/>
    <col min="12039" max="12039" width="12.85546875" style="25" customWidth="1"/>
    <col min="12040" max="12040" width="12.140625" style="25" customWidth="1"/>
    <col min="12041" max="12041" width="11.140625" style="25" customWidth="1"/>
    <col min="12042" max="12042" width="11.85546875" style="25" customWidth="1"/>
    <col min="12043" max="12043" width="14.140625" style="25" customWidth="1"/>
    <col min="12044" max="12044" width="0" style="25" hidden="1" customWidth="1"/>
    <col min="12045" max="12045" width="10" style="25" customWidth="1"/>
    <col min="12046" max="12046" width="12.42578125" style="25" customWidth="1"/>
    <col min="12047" max="12047" width="11.140625" style="25" customWidth="1"/>
    <col min="12048" max="12048" width="11.85546875" style="25" customWidth="1"/>
    <col min="12049" max="12049" width="16.42578125" style="25" customWidth="1"/>
    <col min="12050" max="12050" width="15.140625" style="25" customWidth="1"/>
    <col min="12051" max="12051" width="12.85546875" style="25" customWidth="1"/>
    <col min="12052" max="12288" width="6.85546875" style="25"/>
    <col min="12289" max="12289" width="9" style="25" customWidth="1"/>
    <col min="12290" max="12290" width="15.42578125" style="25" customWidth="1"/>
    <col min="12291" max="12292" width="0" style="25" hidden="1" customWidth="1"/>
    <col min="12293" max="12294" width="10.85546875" style="25" customWidth="1"/>
    <col min="12295" max="12295" width="12.85546875" style="25" customWidth="1"/>
    <col min="12296" max="12296" width="12.140625" style="25" customWidth="1"/>
    <col min="12297" max="12297" width="11.140625" style="25" customWidth="1"/>
    <col min="12298" max="12298" width="11.85546875" style="25" customWidth="1"/>
    <col min="12299" max="12299" width="14.140625" style="25" customWidth="1"/>
    <col min="12300" max="12300" width="0" style="25" hidden="1" customWidth="1"/>
    <col min="12301" max="12301" width="10" style="25" customWidth="1"/>
    <col min="12302" max="12302" width="12.42578125" style="25" customWidth="1"/>
    <col min="12303" max="12303" width="11.140625" style="25" customWidth="1"/>
    <col min="12304" max="12304" width="11.85546875" style="25" customWidth="1"/>
    <col min="12305" max="12305" width="16.42578125" style="25" customWidth="1"/>
    <col min="12306" max="12306" width="15.140625" style="25" customWidth="1"/>
    <col min="12307" max="12307" width="12.85546875" style="25" customWidth="1"/>
    <col min="12308" max="12544" width="6.85546875" style="25"/>
    <col min="12545" max="12545" width="9" style="25" customWidth="1"/>
    <col min="12546" max="12546" width="15.42578125" style="25" customWidth="1"/>
    <col min="12547" max="12548" width="0" style="25" hidden="1" customWidth="1"/>
    <col min="12549" max="12550" width="10.85546875" style="25" customWidth="1"/>
    <col min="12551" max="12551" width="12.85546875" style="25" customWidth="1"/>
    <col min="12552" max="12552" width="12.140625" style="25" customWidth="1"/>
    <col min="12553" max="12553" width="11.140625" style="25" customWidth="1"/>
    <col min="12554" max="12554" width="11.85546875" style="25" customWidth="1"/>
    <col min="12555" max="12555" width="14.140625" style="25" customWidth="1"/>
    <col min="12556" max="12556" width="0" style="25" hidden="1" customWidth="1"/>
    <col min="12557" max="12557" width="10" style="25" customWidth="1"/>
    <col min="12558" max="12558" width="12.42578125" style="25" customWidth="1"/>
    <col min="12559" max="12559" width="11.140625" style="25" customWidth="1"/>
    <col min="12560" max="12560" width="11.85546875" style="25" customWidth="1"/>
    <col min="12561" max="12561" width="16.42578125" style="25" customWidth="1"/>
    <col min="12562" max="12562" width="15.140625" style="25" customWidth="1"/>
    <col min="12563" max="12563" width="12.85546875" style="25" customWidth="1"/>
    <col min="12564" max="12800" width="6.85546875" style="25"/>
    <col min="12801" max="12801" width="9" style="25" customWidth="1"/>
    <col min="12802" max="12802" width="15.42578125" style="25" customWidth="1"/>
    <col min="12803" max="12804" width="0" style="25" hidden="1" customWidth="1"/>
    <col min="12805" max="12806" width="10.85546875" style="25" customWidth="1"/>
    <col min="12807" max="12807" width="12.85546875" style="25" customWidth="1"/>
    <col min="12808" max="12808" width="12.140625" style="25" customWidth="1"/>
    <col min="12809" max="12809" width="11.140625" style="25" customWidth="1"/>
    <col min="12810" max="12810" width="11.85546875" style="25" customWidth="1"/>
    <col min="12811" max="12811" width="14.140625" style="25" customWidth="1"/>
    <col min="12812" max="12812" width="0" style="25" hidden="1" customWidth="1"/>
    <col min="12813" max="12813" width="10" style="25" customWidth="1"/>
    <col min="12814" max="12814" width="12.42578125" style="25" customWidth="1"/>
    <col min="12815" max="12815" width="11.140625" style="25" customWidth="1"/>
    <col min="12816" max="12816" width="11.85546875" style="25" customWidth="1"/>
    <col min="12817" max="12817" width="16.42578125" style="25" customWidth="1"/>
    <col min="12818" max="12818" width="15.140625" style="25" customWidth="1"/>
    <col min="12819" max="12819" width="12.85546875" style="25" customWidth="1"/>
    <col min="12820" max="13056" width="6.85546875" style="25"/>
    <col min="13057" max="13057" width="9" style="25" customWidth="1"/>
    <col min="13058" max="13058" width="15.42578125" style="25" customWidth="1"/>
    <col min="13059" max="13060" width="0" style="25" hidden="1" customWidth="1"/>
    <col min="13061" max="13062" width="10.85546875" style="25" customWidth="1"/>
    <col min="13063" max="13063" width="12.85546875" style="25" customWidth="1"/>
    <col min="13064" max="13064" width="12.140625" style="25" customWidth="1"/>
    <col min="13065" max="13065" width="11.140625" style="25" customWidth="1"/>
    <col min="13066" max="13066" width="11.85546875" style="25" customWidth="1"/>
    <col min="13067" max="13067" width="14.140625" style="25" customWidth="1"/>
    <col min="13068" max="13068" width="0" style="25" hidden="1" customWidth="1"/>
    <col min="13069" max="13069" width="10" style="25" customWidth="1"/>
    <col min="13070" max="13070" width="12.42578125" style="25" customWidth="1"/>
    <col min="13071" max="13071" width="11.140625" style="25" customWidth="1"/>
    <col min="13072" max="13072" width="11.85546875" style="25" customWidth="1"/>
    <col min="13073" max="13073" width="16.42578125" style="25" customWidth="1"/>
    <col min="13074" max="13074" width="15.140625" style="25" customWidth="1"/>
    <col min="13075" max="13075" width="12.85546875" style="25" customWidth="1"/>
    <col min="13076" max="13312" width="6.85546875" style="25"/>
    <col min="13313" max="13313" width="9" style="25" customWidth="1"/>
    <col min="13314" max="13314" width="15.42578125" style="25" customWidth="1"/>
    <col min="13315" max="13316" width="0" style="25" hidden="1" customWidth="1"/>
    <col min="13317" max="13318" width="10.85546875" style="25" customWidth="1"/>
    <col min="13319" max="13319" width="12.85546875" style="25" customWidth="1"/>
    <col min="13320" max="13320" width="12.140625" style="25" customWidth="1"/>
    <col min="13321" max="13321" width="11.140625" style="25" customWidth="1"/>
    <col min="13322" max="13322" width="11.85546875" style="25" customWidth="1"/>
    <col min="13323" max="13323" width="14.140625" style="25" customWidth="1"/>
    <col min="13324" max="13324" width="0" style="25" hidden="1" customWidth="1"/>
    <col min="13325" max="13325" width="10" style="25" customWidth="1"/>
    <col min="13326" max="13326" width="12.42578125" style="25" customWidth="1"/>
    <col min="13327" max="13327" width="11.140625" style="25" customWidth="1"/>
    <col min="13328" max="13328" width="11.85546875" style="25" customWidth="1"/>
    <col min="13329" max="13329" width="16.42578125" style="25" customWidth="1"/>
    <col min="13330" max="13330" width="15.140625" style="25" customWidth="1"/>
    <col min="13331" max="13331" width="12.85546875" style="25" customWidth="1"/>
    <col min="13332" max="13568" width="6.85546875" style="25"/>
    <col min="13569" max="13569" width="9" style="25" customWidth="1"/>
    <col min="13570" max="13570" width="15.42578125" style="25" customWidth="1"/>
    <col min="13571" max="13572" width="0" style="25" hidden="1" customWidth="1"/>
    <col min="13573" max="13574" width="10.85546875" style="25" customWidth="1"/>
    <col min="13575" max="13575" width="12.85546875" style="25" customWidth="1"/>
    <col min="13576" max="13576" width="12.140625" style="25" customWidth="1"/>
    <col min="13577" max="13577" width="11.140625" style="25" customWidth="1"/>
    <col min="13578" max="13578" width="11.85546875" style="25" customWidth="1"/>
    <col min="13579" max="13579" width="14.140625" style="25" customWidth="1"/>
    <col min="13580" max="13580" width="0" style="25" hidden="1" customWidth="1"/>
    <col min="13581" max="13581" width="10" style="25" customWidth="1"/>
    <col min="13582" max="13582" width="12.42578125" style="25" customWidth="1"/>
    <col min="13583" max="13583" width="11.140625" style="25" customWidth="1"/>
    <col min="13584" max="13584" width="11.85546875" style="25" customWidth="1"/>
    <col min="13585" max="13585" width="16.42578125" style="25" customWidth="1"/>
    <col min="13586" max="13586" width="15.140625" style="25" customWidth="1"/>
    <col min="13587" max="13587" width="12.85546875" style="25" customWidth="1"/>
    <col min="13588" max="13824" width="6.85546875" style="25"/>
    <col min="13825" max="13825" width="9" style="25" customWidth="1"/>
    <col min="13826" max="13826" width="15.42578125" style="25" customWidth="1"/>
    <col min="13827" max="13828" width="0" style="25" hidden="1" customWidth="1"/>
    <col min="13829" max="13830" width="10.85546875" style="25" customWidth="1"/>
    <col min="13831" max="13831" width="12.85546875" style="25" customWidth="1"/>
    <col min="13832" max="13832" width="12.140625" style="25" customWidth="1"/>
    <col min="13833" max="13833" width="11.140625" style="25" customWidth="1"/>
    <col min="13834" max="13834" width="11.85546875" style="25" customWidth="1"/>
    <col min="13835" max="13835" width="14.140625" style="25" customWidth="1"/>
    <col min="13836" max="13836" width="0" style="25" hidden="1" customWidth="1"/>
    <col min="13837" max="13837" width="10" style="25" customWidth="1"/>
    <col min="13838" max="13838" width="12.42578125" style="25" customWidth="1"/>
    <col min="13839" max="13839" width="11.140625" style="25" customWidth="1"/>
    <col min="13840" max="13840" width="11.85546875" style="25" customWidth="1"/>
    <col min="13841" max="13841" width="16.42578125" style="25" customWidth="1"/>
    <col min="13842" max="13842" width="15.140625" style="25" customWidth="1"/>
    <col min="13843" max="13843" width="12.85546875" style="25" customWidth="1"/>
    <col min="13844" max="14080" width="6.85546875" style="25"/>
    <col min="14081" max="14081" width="9" style="25" customWidth="1"/>
    <col min="14082" max="14082" width="15.42578125" style="25" customWidth="1"/>
    <col min="14083" max="14084" width="0" style="25" hidden="1" customWidth="1"/>
    <col min="14085" max="14086" width="10.85546875" style="25" customWidth="1"/>
    <col min="14087" max="14087" width="12.85546875" style="25" customWidth="1"/>
    <col min="14088" max="14088" width="12.140625" style="25" customWidth="1"/>
    <col min="14089" max="14089" width="11.140625" style="25" customWidth="1"/>
    <col min="14090" max="14090" width="11.85546875" style="25" customWidth="1"/>
    <col min="14091" max="14091" width="14.140625" style="25" customWidth="1"/>
    <col min="14092" max="14092" width="0" style="25" hidden="1" customWidth="1"/>
    <col min="14093" max="14093" width="10" style="25" customWidth="1"/>
    <col min="14094" max="14094" width="12.42578125" style="25" customWidth="1"/>
    <col min="14095" max="14095" width="11.140625" style="25" customWidth="1"/>
    <col min="14096" max="14096" width="11.85546875" style="25" customWidth="1"/>
    <col min="14097" max="14097" width="16.42578125" style="25" customWidth="1"/>
    <col min="14098" max="14098" width="15.140625" style="25" customWidth="1"/>
    <col min="14099" max="14099" width="12.85546875" style="25" customWidth="1"/>
    <col min="14100" max="14336" width="6.85546875" style="25"/>
    <col min="14337" max="14337" width="9" style="25" customWidth="1"/>
    <col min="14338" max="14338" width="15.42578125" style="25" customWidth="1"/>
    <col min="14339" max="14340" width="0" style="25" hidden="1" customWidth="1"/>
    <col min="14341" max="14342" width="10.85546875" style="25" customWidth="1"/>
    <col min="14343" max="14343" width="12.85546875" style="25" customWidth="1"/>
    <col min="14344" max="14344" width="12.140625" style="25" customWidth="1"/>
    <col min="14345" max="14345" width="11.140625" style="25" customWidth="1"/>
    <col min="14346" max="14346" width="11.85546875" style="25" customWidth="1"/>
    <col min="14347" max="14347" width="14.140625" style="25" customWidth="1"/>
    <col min="14348" max="14348" width="0" style="25" hidden="1" customWidth="1"/>
    <col min="14349" max="14349" width="10" style="25" customWidth="1"/>
    <col min="14350" max="14350" width="12.42578125" style="25" customWidth="1"/>
    <col min="14351" max="14351" width="11.140625" style="25" customWidth="1"/>
    <col min="14352" max="14352" width="11.85546875" style="25" customWidth="1"/>
    <col min="14353" max="14353" width="16.42578125" style="25" customWidth="1"/>
    <col min="14354" max="14354" width="15.140625" style="25" customWidth="1"/>
    <col min="14355" max="14355" width="12.85546875" style="25" customWidth="1"/>
    <col min="14356" max="14592" width="6.85546875" style="25"/>
    <col min="14593" max="14593" width="9" style="25" customWidth="1"/>
    <col min="14594" max="14594" width="15.42578125" style="25" customWidth="1"/>
    <col min="14595" max="14596" width="0" style="25" hidden="1" customWidth="1"/>
    <col min="14597" max="14598" width="10.85546875" style="25" customWidth="1"/>
    <col min="14599" max="14599" width="12.85546875" style="25" customWidth="1"/>
    <col min="14600" max="14600" width="12.140625" style="25" customWidth="1"/>
    <col min="14601" max="14601" width="11.140625" style="25" customWidth="1"/>
    <col min="14602" max="14602" width="11.85546875" style="25" customWidth="1"/>
    <col min="14603" max="14603" width="14.140625" style="25" customWidth="1"/>
    <col min="14604" max="14604" width="0" style="25" hidden="1" customWidth="1"/>
    <col min="14605" max="14605" width="10" style="25" customWidth="1"/>
    <col min="14606" max="14606" width="12.42578125" style="25" customWidth="1"/>
    <col min="14607" max="14607" width="11.140625" style="25" customWidth="1"/>
    <col min="14608" max="14608" width="11.85546875" style="25" customWidth="1"/>
    <col min="14609" max="14609" width="16.42578125" style="25" customWidth="1"/>
    <col min="14610" max="14610" width="15.140625" style="25" customWidth="1"/>
    <col min="14611" max="14611" width="12.85546875" style="25" customWidth="1"/>
    <col min="14612" max="14848" width="6.85546875" style="25"/>
    <col min="14849" max="14849" width="9" style="25" customWidth="1"/>
    <col min="14850" max="14850" width="15.42578125" style="25" customWidth="1"/>
    <col min="14851" max="14852" width="0" style="25" hidden="1" customWidth="1"/>
    <col min="14853" max="14854" width="10.85546875" style="25" customWidth="1"/>
    <col min="14855" max="14855" width="12.85546875" style="25" customWidth="1"/>
    <col min="14856" max="14856" width="12.140625" style="25" customWidth="1"/>
    <col min="14857" max="14857" width="11.140625" style="25" customWidth="1"/>
    <col min="14858" max="14858" width="11.85546875" style="25" customWidth="1"/>
    <col min="14859" max="14859" width="14.140625" style="25" customWidth="1"/>
    <col min="14860" max="14860" width="0" style="25" hidden="1" customWidth="1"/>
    <col min="14861" max="14861" width="10" style="25" customWidth="1"/>
    <col min="14862" max="14862" width="12.42578125" style="25" customWidth="1"/>
    <col min="14863" max="14863" width="11.140625" style="25" customWidth="1"/>
    <col min="14864" max="14864" width="11.85546875" style="25" customWidth="1"/>
    <col min="14865" max="14865" width="16.42578125" style="25" customWidth="1"/>
    <col min="14866" max="14866" width="15.140625" style="25" customWidth="1"/>
    <col min="14867" max="14867" width="12.85546875" style="25" customWidth="1"/>
    <col min="14868" max="15104" width="6.85546875" style="25"/>
    <col min="15105" max="15105" width="9" style="25" customWidth="1"/>
    <col min="15106" max="15106" width="15.42578125" style="25" customWidth="1"/>
    <col min="15107" max="15108" width="0" style="25" hidden="1" customWidth="1"/>
    <col min="15109" max="15110" width="10.85546875" style="25" customWidth="1"/>
    <col min="15111" max="15111" width="12.85546875" style="25" customWidth="1"/>
    <col min="15112" max="15112" width="12.140625" style="25" customWidth="1"/>
    <col min="15113" max="15113" width="11.140625" style="25" customWidth="1"/>
    <col min="15114" max="15114" width="11.85546875" style="25" customWidth="1"/>
    <col min="15115" max="15115" width="14.140625" style="25" customWidth="1"/>
    <col min="15116" max="15116" width="0" style="25" hidden="1" customWidth="1"/>
    <col min="15117" max="15117" width="10" style="25" customWidth="1"/>
    <col min="15118" max="15118" width="12.42578125" style="25" customWidth="1"/>
    <col min="15119" max="15119" width="11.140625" style="25" customWidth="1"/>
    <col min="15120" max="15120" width="11.85546875" style="25" customWidth="1"/>
    <col min="15121" max="15121" width="16.42578125" style="25" customWidth="1"/>
    <col min="15122" max="15122" width="15.140625" style="25" customWidth="1"/>
    <col min="15123" max="15123" width="12.85546875" style="25" customWidth="1"/>
    <col min="15124" max="15360" width="6.85546875" style="25"/>
    <col min="15361" max="15361" width="9" style="25" customWidth="1"/>
    <col min="15362" max="15362" width="15.42578125" style="25" customWidth="1"/>
    <col min="15363" max="15364" width="0" style="25" hidden="1" customWidth="1"/>
    <col min="15365" max="15366" width="10.85546875" style="25" customWidth="1"/>
    <col min="15367" max="15367" width="12.85546875" style="25" customWidth="1"/>
    <col min="15368" max="15368" width="12.140625" style="25" customWidth="1"/>
    <col min="15369" max="15369" width="11.140625" style="25" customWidth="1"/>
    <col min="15370" max="15370" width="11.85546875" style="25" customWidth="1"/>
    <col min="15371" max="15371" width="14.140625" style="25" customWidth="1"/>
    <col min="15372" max="15372" width="0" style="25" hidden="1" customWidth="1"/>
    <col min="15373" max="15373" width="10" style="25" customWidth="1"/>
    <col min="15374" max="15374" width="12.42578125" style="25" customWidth="1"/>
    <col min="15375" max="15375" width="11.140625" style="25" customWidth="1"/>
    <col min="15376" max="15376" width="11.85546875" style="25" customWidth="1"/>
    <col min="15377" max="15377" width="16.42578125" style="25" customWidth="1"/>
    <col min="15378" max="15378" width="15.140625" style="25" customWidth="1"/>
    <col min="15379" max="15379" width="12.85546875" style="25" customWidth="1"/>
    <col min="15380" max="15616" width="6.85546875" style="25"/>
    <col min="15617" max="15617" width="9" style="25" customWidth="1"/>
    <col min="15618" max="15618" width="15.42578125" style="25" customWidth="1"/>
    <col min="15619" max="15620" width="0" style="25" hidden="1" customWidth="1"/>
    <col min="15621" max="15622" width="10.85546875" style="25" customWidth="1"/>
    <col min="15623" max="15623" width="12.85546875" style="25" customWidth="1"/>
    <col min="15624" max="15624" width="12.140625" style="25" customWidth="1"/>
    <col min="15625" max="15625" width="11.140625" style="25" customWidth="1"/>
    <col min="15626" max="15626" width="11.85546875" style="25" customWidth="1"/>
    <col min="15627" max="15627" width="14.140625" style="25" customWidth="1"/>
    <col min="15628" max="15628" width="0" style="25" hidden="1" customWidth="1"/>
    <col min="15629" max="15629" width="10" style="25" customWidth="1"/>
    <col min="15630" max="15630" width="12.42578125" style="25" customWidth="1"/>
    <col min="15631" max="15631" width="11.140625" style="25" customWidth="1"/>
    <col min="15632" max="15632" width="11.85546875" style="25" customWidth="1"/>
    <col min="15633" max="15633" width="16.42578125" style="25" customWidth="1"/>
    <col min="15634" max="15634" width="15.140625" style="25" customWidth="1"/>
    <col min="15635" max="15635" width="12.85546875" style="25" customWidth="1"/>
    <col min="15636" max="15872" width="6.85546875" style="25"/>
    <col min="15873" max="15873" width="9" style="25" customWidth="1"/>
    <col min="15874" max="15874" width="15.42578125" style="25" customWidth="1"/>
    <col min="15875" max="15876" width="0" style="25" hidden="1" customWidth="1"/>
    <col min="15877" max="15878" width="10.85546875" style="25" customWidth="1"/>
    <col min="15879" max="15879" width="12.85546875" style="25" customWidth="1"/>
    <col min="15880" max="15880" width="12.140625" style="25" customWidth="1"/>
    <col min="15881" max="15881" width="11.140625" style="25" customWidth="1"/>
    <col min="15882" max="15882" width="11.85546875" style="25" customWidth="1"/>
    <col min="15883" max="15883" width="14.140625" style="25" customWidth="1"/>
    <col min="15884" max="15884" width="0" style="25" hidden="1" customWidth="1"/>
    <col min="15885" max="15885" width="10" style="25" customWidth="1"/>
    <col min="15886" max="15886" width="12.42578125" style="25" customWidth="1"/>
    <col min="15887" max="15887" width="11.140625" style="25" customWidth="1"/>
    <col min="15888" max="15888" width="11.85546875" style="25" customWidth="1"/>
    <col min="15889" max="15889" width="16.42578125" style="25" customWidth="1"/>
    <col min="15890" max="15890" width="15.140625" style="25" customWidth="1"/>
    <col min="15891" max="15891" width="12.85546875" style="25" customWidth="1"/>
    <col min="15892" max="16128" width="6.85546875" style="25"/>
    <col min="16129" max="16129" width="9" style="25" customWidth="1"/>
    <col min="16130" max="16130" width="15.42578125" style="25" customWidth="1"/>
    <col min="16131" max="16132" width="0" style="25" hidden="1" customWidth="1"/>
    <col min="16133" max="16134" width="10.85546875" style="25" customWidth="1"/>
    <col min="16135" max="16135" width="12.85546875" style="25" customWidth="1"/>
    <col min="16136" max="16136" width="12.140625" style="25" customWidth="1"/>
    <col min="16137" max="16137" width="11.140625" style="25" customWidth="1"/>
    <col min="16138" max="16138" width="11.85546875" style="25" customWidth="1"/>
    <col min="16139" max="16139" width="14.140625" style="25" customWidth="1"/>
    <col min="16140" max="16140" width="0" style="25" hidden="1" customWidth="1"/>
    <col min="16141" max="16141" width="10" style="25" customWidth="1"/>
    <col min="16142" max="16142" width="12.42578125" style="25" customWidth="1"/>
    <col min="16143" max="16143" width="11.140625" style="25" customWidth="1"/>
    <col min="16144" max="16144" width="11.85546875" style="25" customWidth="1"/>
    <col min="16145" max="16145" width="16.42578125" style="25" customWidth="1"/>
    <col min="16146" max="16146" width="15.140625" style="25" customWidth="1"/>
    <col min="16147" max="16147" width="12.85546875" style="25" customWidth="1"/>
    <col min="16148" max="16384" width="6.85546875" style="25"/>
  </cols>
  <sheetData>
    <row r="1" spans="1:26" ht="33.950000000000003" customHeight="1" x14ac:dyDescent="0.25">
      <c r="A1" s="219" t="s">
        <v>178</v>
      </c>
    </row>
    <row r="2" spans="1:26" ht="13.5" customHeight="1" x14ac:dyDescent="0.25">
      <c r="B2" s="27" t="s">
        <v>49</v>
      </c>
      <c r="C2" s="27"/>
      <c r="D2" s="27"/>
      <c r="E2" s="27"/>
      <c r="F2" s="27"/>
      <c r="G2" s="28"/>
      <c r="H2" s="27"/>
      <c r="I2" s="27"/>
      <c r="J2" s="27"/>
      <c r="K2" s="27"/>
      <c r="L2" s="27"/>
      <c r="M2" s="27"/>
      <c r="P2" s="25"/>
      <c r="Q2" s="25"/>
      <c r="R2" s="29"/>
      <c r="S2" s="29"/>
      <c r="Y2" s="26"/>
      <c r="Z2" s="26"/>
    </row>
    <row r="3" spans="1:26" ht="15" customHeight="1" x14ac:dyDescent="0.25">
      <c r="B3" s="30" t="s">
        <v>50</v>
      </c>
      <c r="C3" s="30"/>
      <c r="D3" s="30"/>
      <c r="E3" s="30"/>
      <c r="F3" s="30"/>
      <c r="P3" s="25"/>
      <c r="Q3" s="25"/>
      <c r="R3" s="29"/>
      <c r="S3" s="29"/>
      <c r="Y3" s="26"/>
      <c r="Z3" s="26"/>
    </row>
    <row r="4" spans="1:26" ht="33.75" customHeight="1" x14ac:dyDescent="0.25">
      <c r="B4" s="31" t="s">
        <v>51</v>
      </c>
      <c r="C4" s="32" t="s">
        <v>52</v>
      </c>
      <c r="D4" s="31" t="s">
        <v>53</v>
      </c>
      <c r="E4" s="31"/>
      <c r="F4" s="31"/>
      <c r="G4" s="31" t="s">
        <v>8</v>
      </c>
      <c r="H4" s="33" t="s">
        <v>54</v>
      </c>
      <c r="I4" s="32" t="s">
        <v>55</v>
      </c>
      <c r="J4" s="32" t="s">
        <v>56</v>
      </c>
      <c r="K4" s="31" t="s">
        <v>57</v>
      </c>
      <c r="L4" s="32" t="s">
        <v>58</v>
      </c>
      <c r="M4" s="32" t="s">
        <v>59</v>
      </c>
      <c r="N4" s="32" t="s">
        <v>60</v>
      </c>
      <c r="P4" s="25"/>
      <c r="Q4" s="25"/>
      <c r="R4" s="34" t="s">
        <v>61</v>
      </c>
      <c r="S4" s="35" t="s">
        <v>62</v>
      </c>
      <c r="Y4" s="26"/>
      <c r="Z4" s="26"/>
    </row>
    <row r="5" spans="1:26" x14ac:dyDescent="0.25">
      <c r="A5" s="36">
        <v>1</v>
      </c>
      <c r="B5" s="37">
        <v>42205.40902777778</v>
      </c>
      <c r="C5" s="38">
        <v>275121</v>
      </c>
      <c r="D5" s="36" t="s">
        <v>63</v>
      </c>
      <c r="E5" s="36"/>
      <c r="F5" s="36"/>
      <c r="G5" s="36" t="s">
        <v>64</v>
      </c>
      <c r="H5" s="39" t="s">
        <v>65</v>
      </c>
      <c r="I5" s="40">
        <v>0.56000000000000005</v>
      </c>
      <c r="J5" s="39"/>
      <c r="K5" s="36" t="s">
        <v>66</v>
      </c>
      <c r="L5" s="39"/>
      <c r="M5" s="41"/>
      <c r="N5" s="41"/>
      <c r="O5" s="42" t="s">
        <v>67</v>
      </c>
      <c r="P5" s="43"/>
      <c r="Q5" s="43"/>
      <c r="R5" s="29"/>
      <c r="S5" s="29"/>
      <c r="Y5" s="26"/>
      <c r="Z5" s="26"/>
    </row>
    <row r="6" spans="1:26" x14ac:dyDescent="0.25">
      <c r="A6" s="36">
        <f t="shared" ref="A6:A69" si="0">1+A5</f>
        <v>2</v>
      </c>
      <c r="B6" s="37">
        <v>42209.47152777778</v>
      </c>
      <c r="C6" s="38">
        <v>275502</v>
      </c>
      <c r="D6" s="36" t="s">
        <v>63</v>
      </c>
      <c r="E6" s="36"/>
      <c r="F6" s="36"/>
      <c r="G6" s="36" t="s">
        <v>64</v>
      </c>
      <c r="H6" s="39" t="s">
        <v>65</v>
      </c>
      <c r="I6" s="40">
        <v>0.74</v>
      </c>
      <c r="J6" s="39" t="s">
        <v>68</v>
      </c>
      <c r="K6" s="36" t="s">
        <v>66</v>
      </c>
      <c r="L6" s="39" t="s">
        <v>50</v>
      </c>
      <c r="M6" s="39" t="s">
        <v>69</v>
      </c>
      <c r="N6" s="39" t="s">
        <v>70</v>
      </c>
      <c r="O6" s="44"/>
      <c r="P6" s="45"/>
      <c r="Q6" s="45"/>
      <c r="R6" s="29"/>
      <c r="S6" s="29"/>
      <c r="Y6" s="26"/>
      <c r="Z6" s="26"/>
    </row>
    <row r="7" spans="1:26" x14ac:dyDescent="0.25">
      <c r="A7" s="36">
        <f t="shared" si="0"/>
        <v>3</v>
      </c>
      <c r="B7" s="37">
        <v>42223.669444444444</v>
      </c>
      <c r="C7" s="38">
        <v>276404</v>
      </c>
      <c r="D7" s="36" t="s">
        <v>63</v>
      </c>
      <c r="E7" s="36"/>
      <c r="F7" s="36"/>
      <c r="G7" s="36" t="s">
        <v>64</v>
      </c>
      <c r="H7" s="39" t="s">
        <v>65</v>
      </c>
      <c r="I7" s="40">
        <v>0.5</v>
      </c>
      <c r="J7" s="39"/>
      <c r="K7" s="36" t="s">
        <v>71</v>
      </c>
      <c r="L7" s="39" t="s">
        <v>50</v>
      </c>
      <c r="M7" s="39" t="s">
        <v>69</v>
      </c>
      <c r="N7" s="39" t="s">
        <v>72</v>
      </c>
      <c r="O7" s="41"/>
      <c r="P7" s="25"/>
      <c r="Q7" s="25"/>
      <c r="R7" s="29"/>
      <c r="S7" s="29"/>
      <c r="Y7" s="26"/>
      <c r="Z7" s="26"/>
    </row>
    <row r="8" spans="1:26" x14ac:dyDescent="0.25">
      <c r="A8" s="36">
        <f t="shared" si="0"/>
        <v>4</v>
      </c>
      <c r="B8" s="37">
        <v>42373.463888888888</v>
      </c>
      <c r="C8" s="38">
        <v>284877</v>
      </c>
      <c r="D8" s="36" t="s">
        <v>63</v>
      </c>
      <c r="E8" s="36"/>
      <c r="F8" s="36"/>
      <c r="G8" s="36" t="s">
        <v>64</v>
      </c>
      <c r="H8" s="39" t="s">
        <v>65</v>
      </c>
      <c r="I8" s="40">
        <v>8.17</v>
      </c>
      <c r="J8" s="39" t="s">
        <v>10</v>
      </c>
      <c r="K8" s="36" t="s">
        <v>73</v>
      </c>
      <c r="L8" s="39" t="s">
        <v>74</v>
      </c>
      <c r="M8" s="41"/>
      <c r="N8" s="41"/>
      <c r="O8" s="41"/>
      <c r="P8" s="25"/>
      <c r="Q8" s="25"/>
      <c r="R8" s="46">
        <f>SUM(I5:I8)</f>
        <v>9.9700000000000006</v>
      </c>
      <c r="S8" s="46">
        <f>SUM(I5:I8)</f>
        <v>9.9700000000000006</v>
      </c>
      <c r="Y8" s="26"/>
      <c r="Z8" s="26"/>
    </row>
    <row r="9" spans="1:26" x14ac:dyDescent="0.25">
      <c r="A9" s="36">
        <f t="shared" si="0"/>
        <v>5</v>
      </c>
      <c r="B9" s="37">
        <v>42209.576388888891</v>
      </c>
      <c r="C9" s="38">
        <v>275556</v>
      </c>
      <c r="D9" s="36" t="s">
        <v>75</v>
      </c>
      <c r="E9" s="36"/>
      <c r="F9" s="36"/>
      <c r="G9" s="36" t="s">
        <v>11</v>
      </c>
      <c r="H9" s="39" t="s">
        <v>76</v>
      </c>
      <c r="I9" s="40">
        <v>10.52</v>
      </c>
      <c r="J9" s="39" t="s">
        <v>77</v>
      </c>
      <c r="K9" s="36" t="s">
        <v>66</v>
      </c>
      <c r="L9" s="39" t="s">
        <v>12</v>
      </c>
      <c r="M9" s="39" t="s">
        <v>12</v>
      </c>
      <c r="N9" s="41"/>
      <c r="O9" s="41"/>
      <c r="P9" s="25"/>
      <c r="Q9" s="25"/>
      <c r="R9" s="29"/>
      <c r="S9" s="29"/>
      <c r="Y9" s="26"/>
      <c r="Z9" s="26"/>
    </row>
    <row r="10" spans="1:26" x14ac:dyDescent="0.25">
      <c r="A10" s="36">
        <f t="shared" si="0"/>
        <v>6</v>
      </c>
      <c r="B10" s="37">
        <v>42212.577777777777</v>
      </c>
      <c r="C10" s="38">
        <v>275640</v>
      </c>
      <c r="D10" s="36" t="s">
        <v>75</v>
      </c>
      <c r="E10" s="36"/>
      <c r="F10" s="36"/>
      <c r="G10" s="36" t="s">
        <v>11</v>
      </c>
      <c r="H10" s="39" t="s">
        <v>65</v>
      </c>
      <c r="I10" s="40">
        <v>24.14</v>
      </c>
      <c r="J10" s="39" t="s">
        <v>77</v>
      </c>
      <c r="K10" s="36" t="s">
        <v>66</v>
      </c>
      <c r="L10" s="39" t="s">
        <v>12</v>
      </c>
      <c r="M10" s="39" t="s">
        <v>12</v>
      </c>
      <c r="N10" s="41"/>
      <c r="O10" s="41"/>
      <c r="P10" s="25"/>
      <c r="Q10" s="25"/>
      <c r="R10" s="29"/>
      <c r="S10" s="29"/>
      <c r="Y10" s="26"/>
      <c r="Z10" s="26"/>
    </row>
    <row r="11" spans="1:26" x14ac:dyDescent="0.25">
      <c r="A11" s="36">
        <f t="shared" si="0"/>
        <v>7</v>
      </c>
      <c r="B11" s="37">
        <v>42212.576388888891</v>
      </c>
      <c r="C11" s="38">
        <v>275641</v>
      </c>
      <c r="D11" s="36" t="s">
        <v>75</v>
      </c>
      <c r="E11" s="36"/>
      <c r="F11" s="36"/>
      <c r="G11" s="36" t="s">
        <v>11</v>
      </c>
      <c r="H11" s="39" t="s">
        <v>65</v>
      </c>
      <c r="I11" s="40">
        <v>22.56</v>
      </c>
      <c r="J11" s="39" t="s">
        <v>77</v>
      </c>
      <c r="K11" s="36" t="s">
        <v>66</v>
      </c>
      <c r="L11" s="39" t="s">
        <v>12</v>
      </c>
      <c r="M11" s="39" t="s">
        <v>12</v>
      </c>
      <c r="N11" s="41"/>
      <c r="O11" s="41"/>
      <c r="P11" s="25"/>
      <c r="Q11" s="25"/>
      <c r="R11" s="46"/>
      <c r="S11" s="29"/>
      <c r="Y11" s="26"/>
      <c r="Z11" s="26"/>
    </row>
    <row r="12" spans="1:26" x14ac:dyDescent="0.25">
      <c r="A12" s="36">
        <f t="shared" si="0"/>
        <v>8</v>
      </c>
      <c r="B12" s="37">
        <v>42213.615972222222</v>
      </c>
      <c r="C12" s="38">
        <v>275744</v>
      </c>
      <c r="D12" s="36" t="s">
        <v>75</v>
      </c>
      <c r="E12" s="36"/>
      <c r="F12" s="36"/>
      <c r="G12" s="36" t="s">
        <v>11</v>
      </c>
      <c r="H12" s="39" t="s">
        <v>65</v>
      </c>
      <c r="I12" s="40">
        <v>16.04</v>
      </c>
      <c r="J12" s="39" t="s">
        <v>77</v>
      </c>
      <c r="K12" s="36" t="s">
        <v>78</v>
      </c>
      <c r="L12" s="39" t="s">
        <v>12</v>
      </c>
      <c r="M12" s="39" t="s">
        <v>12</v>
      </c>
      <c r="N12" s="41"/>
      <c r="O12" s="41"/>
      <c r="P12" s="25"/>
      <c r="Q12" s="25"/>
      <c r="R12" s="29"/>
      <c r="S12" s="29"/>
      <c r="Y12" s="26"/>
      <c r="Z12" s="26"/>
    </row>
    <row r="13" spans="1:26" x14ac:dyDescent="0.25">
      <c r="A13" s="36">
        <f t="shared" si="0"/>
        <v>9</v>
      </c>
      <c r="B13" s="37">
        <v>42213.618055555555</v>
      </c>
      <c r="C13" s="38">
        <v>275745</v>
      </c>
      <c r="D13" s="36" t="s">
        <v>75</v>
      </c>
      <c r="E13" s="36"/>
      <c r="F13" s="36"/>
      <c r="G13" s="36" t="s">
        <v>11</v>
      </c>
      <c r="H13" s="39" t="s">
        <v>65</v>
      </c>
      <c r="I13" s="40">
        <v>16</v>
      </c>
      <c r="J13" s="39" t="s">
        <v>77</v>
      </c>
      <c r="K13" s="36" t="s">
        <v>78</v>
      </c>
      <c r="L13" s="39"/>
      <c r="M13" s="41"/>
      <c r="N13" s="41"/>
      <c r="O13" s="42" t="s">
        <v>67</v>
      </c>
      <c r="P13" s="43"/>
      <c r="Q13" s="43"/>
      <c r="R13" s="29"/>
      <c r="S13" s="29"/>
      <c r="Y13" s="26"/>
      <c r="Z13" s="26"/>
    </row>
    <row r="14" spans="1:26" x14ac:dyDescent="0.25">
      <c r="A14" s="36">
        <f t="shared" si="0"/>
        <v>10</v>
      </c>
      <c r="B14" s="37">
        <v>42216.494444444441</v>
      </c>
      <c r="C14" s="38">
        <v>275954</v>
      </c>
      <c r="D14" s="36" t="s">
        <v>75</v>
      </c>
      <c r="E14" s="36"/>
      <c r="F14" s="36"/>
      <c r="G14" s="36" t="s">
        <v>11</v>
      </c>
      <c r="H14" s="39" t="s">
        <v>65</v>
      </c>
      <c r="I14" s="40">
        <v>17.829999999999998</v>
      </c>
      <c r="J14" s="39" t="s">
        <v>77</v>
      </c>
      <c r="K14" s="36" t="s">
        <v>78</v>
      </c>
      <c r="L14" s="39" t="s">
        <v>12</v>
      </c>
      <c r="M14" s="39" t="s">
        <v>12</v>
      </c>
      <c r="N14" s="41"/>
      <c r="O14" s="41"/>
      <c r="P14" s="25"/>
      <c r="Q14" s="25"/>
      <c r="R14" s="29"/>
      <c r="S14" s="29"/>
      <c r="Y14" s="26"/>
      <c r="Z14" s="26"/>
    </row>
    <row r="15" spans="1:26" x14ac:dyDescent="0.25">
      <c r="A15" s="36">
        <f t="shared" si="0"/>
        <v>11</v>
      </c>
      <c r="B15" s="37">
        <v>42216.496527777781</v>
      </c>
      <c r="C15" s="38">
        <v>275955</v>
      </c>
      <c r="D15" s="36" t="s">
        <v>75</v>
      </c>
      <c r="E15" s="36"/>
      <c r="F15" s="36"/>
      <c r="G15" s="36" t="s">
        <v>11</v>
      </c>
      <c r="H15" s="39" t="s">
        <v>65</v>
      </c>
      <c r="I15" s="40">
        <v>16.46</v>
      </c>
      <c r="J15" s="39" t="s">
        <v>77</v>
      </c>
      <c r="K15" s="36" t="s">
        <v>78</v>
      </c>
      <c r="L15" s="39" t="s">
        <v>12</v>
      </c>
      <c r="M15" s="39" t="s">
        <v>12</v>
      </c>
      <c r="N15" s="41"/>
      <c r="O15" s="41"/>
      <c r="P15" s="25"/>
      <c r="Q15" s="25"/>
      <c r="R15" s="29"/>
      <c r="S15" s="29"/>
      <c r="Y15" s="26"/>
      <c r="Z15" s="26"/>
    </row>
    <row r="16" spans="1:26" x14ac:dyDescent="0.25">
      <c r="A16" s="36">
        <f t="shared" si="0"/>
        <v>12</v>
      </c>
      <c r="B16" s="37">
        <v>42219.473611111112</v>
      </c>
      <c r="C16" s="38">
        <v>276033</v>
      </c>
      <c r="D16" s="36" t="s">
        <v>75</v>
      </c>
      <c r="E16" s="36"/>
      <c r="F16" s="36"/>
      <c r="G16" s="36" t="s">
        <v>11</v>
      </c>
      <c r="H16" s="39" t="s">
        <v>65</v>
      </c>
      <c r="I16" s="40">
        <v>22.12</v>
      </c>
      <c r="J16" s="39" t="s">
        <v>77</v>
      </c>
      <c r="K16" s="36" t="s">
        <v>78</v>
      </c>
      <c r="L16" s="39" t="s">
        <v>12</v>
      </c>
      <c r="M16" s="39" t="s">
        <v>12</v>
      </c>
      <c r="N16" s="41"/>
      <c r="O16" s="41"/>
      <c r="P16" s="25"/>
      <c r="Q16" s="25"/>
      <c r="R16" s="29"/>
      <c r="S16" s="29"/>
      <c r="Y16" s="26"/>
      <c r="Z16" s="26"/>
    </row>
    <row r="17" spans="1:26" x14ac:dyDescent="0.25">
      <c r="A17" s="36">
        <f t="shared" si="0"/>
        <v>13</v>
      </c>
      <c r="B17" s="37">
        <v>42220.6</v>
      </c>
      <c r="C17" s="38">
        <v>276172</v>
      </c>
      <c r="D17" s="36" t="s">
        <v>75</v>
      </c>
      <c r="E17" s="36"/>
      <c r="F17" s="36"/>
      <c r="G17" s="36" t="s">
        <v>11</v>
      </c>
      <c r="H17" s="39" t="s">
        <v>65</v>
      </c>
      <c r="I17" s="40">
        <v>19.34</v>
      </c>
      <c r="J17" s="39" t="s">
        <v>77</v>
      </c>
      <c r="K17" s="36" t="s">
        <v>78</v>
      </c>
      <c r="L17" s="39" t="s">
        <v>12</v>
      </c>
      <c r="M17" s="39" t="s">
        <v>12</v>
      </c>
      <c r="N17" s="41"/>
      <c r="O17" s="41"/>
      <c r="P17" s="25"/>
      <c r="Q17" s="25"/>
      <c r="R17" s="29"/>
      <c r="S17" s="29"/>
      <c r="Y17" s="26"/>
      <c r="Z17" s="26"/>
    </row>
    <row r="18" spans="1:26" x14ac:dyDescent="0.25">
      <c r="A18" s="36">
        <f t="shared" si="0"/>
        <v>14</v>
      </c>
      <c r="B18" s="37">
        <v>42220.601388888892</v>
      </c>
      <c r="C18" s="38">
        <v>276173</v>
      </c>
      <c r="D18" s="36" t="s">
        <v>75</v>
      </c>
      <c r="E18" s="36"/>
      <c r="F18" s="36"/>
      <c r="G18" s="36" t="s">
        <v>11</v>
      </c>
      <c r="H18" s="39" t="s">
        <v>65</v>
      </c>
      <c r="I18" s="40">
        <v>21.71</v>
      </c>
      <c r="J18" s="39" t="s">
        <v>77</v>
      </c>
      <c r="K18" s="36" t="s">
        <v>78</v>
      </c>
      <c r="L18" s="39" t="s">
        <v>12</v>
      </c>
      <c r="M18" s="39" t="s">
        <v>12</v>
      </c>
      <c r="N18" s="41"/>
      <c r="O18" s="41"/>
      <c r="P18" s="25"/>
      <c r="Q18" s="25"/>
      <c r="R18" s="29"/>
      <c r="S18" s="29"/>
      <c r="Y18" s="26"/>
      <c r="Z18" s="26"/>
    </row>
    <row r="19" spans="1:26" x14ac:dyDescent="0.25">
      <c r="A19" s="36">
        <f t="shared" si="0"/>
        <v>15</v>
      </c>
      <c r="B19" s="37">
        <v>42222.522916666669</v>
      </c>
      <c r="C19" s="38">
        <v>276300</v>
      </c>
      <c r="D19" s="36" t="s">
        <v>75</v>
      </c>
      <c r="E19" s="36"/>
      <c r="F19" s="36"/>
      <c r="G19" s="36" t="s">
        <v>11</v>
      </c>
      <c r="H19" s="39" t="s">
        <v>65</v>
      </c>
      <c r="I19" s="40">
        <v>21.72</v>
      </c>
      <c r="J19" s="39" t="s">
        <v>77</v>
      </c>
      <c r="K19" s="36" t="s">
        <v>78</v>
      </c>
      <c r="L19" s="39" t="s">
        <v>12</v>
      </c>
      <c r="M19" s="39" t="s">
        <v>12</v>
      </c>
      <c r="N19" s="41"/>
      <c r="O19" s="41"/>
      <c r="P19" s="25"/>
      <c r="Q19" s="25"/>
      <c r="R19" s="29"/>
      <c r="S19" s="29"/>
      <c r="Y19" s="26"/>
      <c r="Z19" s="26"/>
    </row>
    <row r="20" spans="1:26" x14ac:dyDescent="0.25">
      <c r="A20" s="36">
        <f t="shared" si="0"/>
        <v>16</v>
      </c>
      <c r="B20" s="37">
        <v>42222.521527777775</v>
      </c>
      <c r="C20" s="38">
        <v>276301</v>
      </c>
      <c r="D20" s="36" t="s">
        <v>75</v>
      </c>
      <c r="E20" s="36"/>
      <c r="F20" s="36"/>
      <c r="G20" s="36" t="s">
        <v>11</v>
      </c>
      <c r="H20" s="39" t="s">
        <v>65</v>
      </c>
      <c r="I20" s="40">
        <v>22.16</v>
      </c>
      <c r="J20" s="39" t="s">
        <v>77</v>
      </c>
      <c r="K20" s="36" t="s">
        <v>78</v>
      </c>
      <c r="L20" s="39" t="s">
        <v>12</v>
      </c>
      <c r="M20" s="39" t="s">
        <v>12</v>
      </c>
      <c r="N20" s="41"/>
      <c r="O20" s="41"/>
      <c r="P20" s="25"/>
      <c r="Q20" s="25"/>
      <c r="R20" s="46"/>
      <c r="S20" s="29"/>
      <c r="Y20" s="26"/>
      <c r="Z20" s="26"/>
    </row>
    <row r="21" spans="1:26" x14ac:dyDescent="0.25">
      <c r="A21" s="36">
        <f t="shared" si="0"/>
        <v>17</v>
      </c>
      <c r="B21" s="37">
        <v>42223.629166666666</v>
      </c>
      <c r="C21" s="38">
        <v>276399</v>
      </c>
      <c r="D21" s="36" t="s">
        <v>75</v>
      </c>
      <c r="E21" s="36"/>
      <c r="F21" s="36"/>
      <c r="G21" s="36" t="s">
        <v>11</v>
      </c>
      <c r="H21" s="39" t="s">
        <v>65</v>
      </c>
      <c r="I21" s="40">
        <v>17.920000000000002</v>
      </c>
      <c r="J21" s="39" t="s">
        <v>77</v>
      </c>
      <c r="K21" s="36" t="s">
        <v>71</v>
      </c>
      <c r="L21" s="39" t="s">
        <v>13</v>
      </c>
      <c r="M21" s="39" t="s">
        <v>12</v>
      </c>
      <c r="N21" s="41"/>
      <c r="O21" s="41"/>
      <c r="P21" s="25"/>
      <c r="Q21" s="25"/>
      <c r="R21" s="29"/>
      <c r="S21" s="29"/>
      <c r="Y21" s="26"/>
      <c r="Z21" s="26"/>
    </row>
    <row r="22" spans="1:26" x14ac:dyDescent="0.25">
      <c r="A22" s="36">
        <f t="shared" si="0"/>
        <v>18</v>
      </c>
      <c r="B22" s="37">
        <v>42223.630555555559</v>
      </c>
      <c r="C22" s="38">
        <v>276402</v>
      </c>
      <c r="D22" s="36" t="s">
        <v>75</v>
      </c>
      <c r="E22" s="36"/>
      <c r="F22" s="36"/>
      <c r="G22" s="36" t="s">
        <v>11</v>
      </c>
      <c r="H22" s="39" t="s">
        <v>65</v>
      </c>
      <c r="I22" s="40">
        <v>13.86</v>
      </c>
      <c r="J22" s="39" t="s">
        <v>77</v>
      </c>
      <c r="K22" s="36" t="s">
        <v>71</v>
      </c>
      <c r="L22" s="39" t="s">
        <v>12</v>
      </c>
      <c r="M22" s="39" t="s">
        <v>12</v>
      </c>
      <c r="N22" s="41"/>
      <c r="O22" s="41"/>
      <c r="P22" s="25"/>
      <c r="Q22" s="25"/>
      <c r="R22" s="29"/>
      <c r="S22" s="29"/>
      <c r="Y22" s="26"/>
      <c r="Z22" s="26"/>
    </row>
    <row r="23" spans="1:26" x14ac:dyDescent="0.25">
      <c r="A23" s="36">
        <f t="shared" si="0"/>
        <v>19</v>
      </c>
      <c r="B23" s="37">
        <v>42227.34375</v>
      </c>
      <c r="C23" s="38">
        <v>276522</v>
      </c>
      <c r="D23" s="36" t="s">
        <v>75</v>
      </c>
      <c r="E23" s="36"/>
      <c r="F23" s="36"/>
      <c r="G23" s="36" t="s">
        <v>11</v>
      </c>
      <c r="H23" s="39" t="s">
        <v>65</v>
      </c>
      <c r="I23" s="40">
        <v>23.01</v>
      </c>
      <c r="J23" s="39" t="s">
        <v>77</v>
      </c>
      <c r="K23" s="36" t="s">
        <v>71</v>
      </c>
      <c r="L23" s="39" t="s">
        <v>13</v>
      </c>
      <c r="M23" s="39" t="s">
        <v>12</v>
      </c>
      <c r="N23" s="41"/>
      <c r="O23" s="42" t="s">
        <v>79</v>
      </c>
      <c r="P23" s="43"/>
      <c r="Q23" s="43"/>
      <c r="R23" s="29"/>
      <c r="S23" s="29"/>
      <c r="Y23" s="26"/>
      <c r="Z23" s="26"/>
    </row>
    <row r="24" spans="1:26" x14ac:dyDescent="0.25">
      <c r="A24" s="36">
        <f t="shared" si="0"/>
        <v>20</v>
      </c>
      <c r="B24" s="37">
        <v>42227.345833333333</v>
      </c>
      <c r="C24" s="38">
        <v>276523</v>
      </c>
      <c r="D24" s="36" t="s">
        <v>75</v>
      </c>
      <c r="E24" s="36"/>
      <c r="F24" s="36"/>
      <c r="G24" s="36" t="s">
        <v>11</v>
      </c>
      <c r="H24" s="39" t="s">
        <v>65</v>
      </c>
      <c r="I24" s="40">
        <v>19.510000000000002</v>
      </c>
      <c r="J24" s="39" t="s">
        <v>77</v>
      </c>
      <c r="K24" s="36" t="s">
        <v>71</v>
      </c>
      <c r="L24" s="39"/>
      <c r="M24" s="39"/>
      <c r="N24" s="41"/>
      <c r="O24" s="42" t="s">
        <v>79</v>
      </c>
      <c r="P24" s="43"/>
      <c r="Q24" s="43"/>
      <c r="R24" s="29"/>
      <c r="S24" s="29"/>
      <c r="Y24" s="26"/>
      <c r="Z24" s="26"/>
    </row>
    <row r="25" spans="1:26" x14ac:dyDescent="0.25">
      <c r="A25" s="36">
        <f t="shared" si="0"/>
        <v>21</v>
      </c>
      <c r="B25" s="37">
        <v>42227.588888888888</v>
      </c>
      <c r="C25" s="38">
        <v>276586</v>
      </c>
      <c r="D25" s="36" t="s">
        <v>75</v>
      </c>
      <c r="E25" s="36"/>
      <c r="F25" s="36"/>
      <c r="G25" s="36" t="s">
        <v>11</v>
      </c>
      <c r="H25" s="39" t="s">
        <v>65</v>
      </c>
      <c r="I25" s="40">
        <v>21.86</v>
      </c>
      <c r="J25" s="39" t="s">
        <v>77</v>
      </c>
      <c r="K25" s="36" t="s">
        <v>71</v>
      </c>
      <c r="L25" s="39" t="s">
        <v>13</v>
      </c>
      <c r="M25" s="39" t="s">
        <v>12</v>
      </c>
      <c r="N25" s="41"/>
      <c r="O25" s="42" t="s">
        <v>79</v>
      </c>
      <c r="P25" s="43"/>
      <c r="Q25" s="43"/>
      <c r="R25" s="29"/>
      <c r="S25" s="29"/>
      <c r="Y25" s="26"/>
      <c r="Z25" s="26"/>
    </row>
    <row r="26" spans="1:26" x14ac:dyDescent="0.25">
      <c r="A26" s="36">
        <f t="shared" si="0"/>
        <v>22</v>
      </c>
      <c r="B26" s="37">
        <v>42227.591666666667</v>
      </c>
      <c r="C26" s="38">
        <v>276587</v>
      </c>
      <c r="D26" s="36" t="s">
        <v>75</v>
      </c>
      <c r="E26" s="36"/>
      <c r="F26" s="36"/>
      <c r="G26" s="36" t="s">
        <v>11</v>
      </c>
      <c r="H26" s="39" t="s">
        <v>65</v>
      </c>
      <c r="I26" s="40">
        <v>20.49</v>
      </c>
      <c r="J26" s="39" t="s">
        <v>77</v>
      </c>
      <c r="K26" s="36" t="s">
        <v>71</v>
      </c>
      <c r="L26" s="39"/>
      <c r="M26" s="41"/>
      <c r="N26" s="41"/>
      <c r="O26" s="42" t="s">
        <v>79</v>
      </c>
      <c r="P26" s="43"/>
      <c r="Q26" s="43"/>
      <c r="R26" s="29"/>
      <c r="S26" s="29"/>
      <c r="Y26" s="26"/>
      <c r="Z26" s="26"/>
    </row>
    <row r="27" spans="1:26" x14ac:dyDescent="0.25">
      <c r="A27" s="36">
        <f t="shared" si="0"/>
        <v>23</v>
      </c>
      <c r="B27" s="37">
        <v>42228.600694444445</v>
      </c>
      <c r="C27" s="38">
        <v>276661</v>
      </c>
      <c r="D27" s="36" t="s">
        <v>75</v>
      </c>
      <c r="E27" s="36"/>
      <c r="F27" s="36"/>
      <c r="G27" s="36" t="s">
        <v>11</v>
      </c>
      <c r="H27" s="39" t="s">
        <v>65</v>
      </c>
      <c r="I27" s="40">
        <v>23.11</v>
      </c>
      <c r="J27" s="39" t="s">
        <v>77</v>
      </c>
      <c r="K27" s="36" t="s">
        <v>71</v>
      </c>
      <c r="L27" s="39" t="s">
        <v>13</v>
      </c>
      <c r="M27" s="39" t="s">
        <v>12</v>
      </c>
      <c r="N27" s="41"/>
      <c r="O27" s="41"/>
      <c r="P27" s="25"/>
      <c r="Q27" s="25"/>
      <c r="R27" s="29"/>
      <c r="S27" s="29"/>
      <c r="Y27" s="26"/>
      <c r="Z27" s="26"/>
    </row>
    <row r="28" spans="1:26" x14ac:dyDescent="0.25">
      <c r="A28" s="36">
        <f t="shared" si="0"/>
        <v>24</v>
      </c>
      <c r="B28" s="37">
        <v>42228.602777777778</v>
      </c>
      <c r="C28" s="38">
        <v>276662</v>
      </c>
      <c r="D28" s="36" t="s">
        <v>75</v>
      </c>
      <c r="E28" s="36"/>
      <c r="F28" s="36"/>
      <c r="G28" s="36" t="s">
        <v>11</v>
      </c>
      <c r="H28" s="39" t="s">
        <v>65</v>
      </c>
      <c r="I28" s="40">
        <v>26.08</v>
      </c>
      <c r="J28" s="39" t="s">
        <v>77</v>
      </c>
      <c r="K28" s="36" t="s">
        <v>71</v>
      </c>
      <c r="L28" s="39" t="s">
        <v>13</v>
      </c>
      <c r="M28" s="39" t="s">
        <v>12</v>
      </c>
      <c r="N28" s="41"/>
      <c r="O28" s="41"/>
      <c r="P28" s="25"/>
      <c r="Q28" s="25"/>
      <c r="R28" s="46"/>
      <c r="S28" s="29"/>
      <c r="Y28" s="26"/>
      <c r="Z28" s="26"/>
    </row>
    <row r="29" spans="1:26" x14ac:dyDescent="0.25">
      <c r="A29" s="36">
        <f t="shared" si="0"/>
        <v>25</v>
      </c>
      <c r="B29" s="37">
        <v>42229.461111111108</v>
      </c>
      <c r="C29" s="38">
        <v>276723</v>
      </c>
      <c r="D29" s="36" t="s">
        <v>75</v>
      </c>
      <c r="E29" s="36"/>
      <c r="F29" s="36"/>
      <c r="G29" s="36" t="s">
        <v>11</v>
      </c>
      <c r="H29" s="39" t="s">
        <v>65</v>
      </c>
      <c r="I29" s="40">
        <v>22.46</v>
      </c>
      <c r="J29" s="39" t="s">
        <v>77</v>
      </c>
      <c r="K29" s="36" t="s">
        <v>80</v>
      </c>
      <c r="L29" s="39" t="s">
        <v>13</v>
      </c>
      <c r="M29" s="39" t="s">
        <v>12</v>
      </c>
      <c r="N29" s="41"/>
      <c r="O29" s="41"/>
      <c r="P29" s="25"/>
      <c r="Q29" s="25"/>
      <c r="R29" s="29"/>
      <c r="S29" s="29"/>
      <c r="Y29" s="26"/>
      <c r="Z29" s="26"/>
    </row>
    <row r="30" spans="1:26" x14ac:dyDescent="0.25">
      <c r="A30" s="36">
        <f t="shared" si="0"/>
        <v>26</v>
      </c>
      <c r="B30" s="37">
        <v>42229.543055555558</v>
      </c>
      <c r="C30" s="38">
        <v>276736</v>
      </c>
      <c r="D30" s="36" t="s">
        <v>75</v>
      </c>
      <c r="E30" s="36"/>
      <c r="F30" s="36"/>
      <c r="G30" s="36" t="s">
        <v>11</v>
      </c>
      <c r="H30" s="39" t="s">
        <v>65</v>
      </c>
      <c r="I30" s="40">
        <v>19.22</v>
      </c>
      <c r="J30" s="39" t="s">
        <v>77</v>
      </c>
      <c r="K30" s="36" t="s">
        <v>80</v>
      </c>
      <c r="L30" s="39" t="s">
        <v>13</v>
      </c>
      <c r="M30" s="39" t="s">
        <v>12</v>
      </c>
      <c r="N30" s="41"/>
      <c r="O30" s="41"/>
      <c r="P30" s="25"/>
      <c r="Q30" s="25"/>
      <c r="R30" s="29"/>
      <c r="S30" s="29"/>
      <c r="Y30" s="26"/>
      <c r="Z30" s="26"/>
    </row>
    <row r="31" spans="1:26" x14ac:dyDescent="0.25">
      <c r="A31" s="36">
        <f t="shared" si="0"/>
        <v>27</v>
      </c>
      <c r="B31" s="37">
        <v>42230.313888888886</v>
      </c>
      <c r="C31" s="38">
        <v>276777</v>
      </c>
      <c r="D31" s="36" t="s">
        <v>75</v>
      </c>
      <c r="E31" s="36"/>
      <c r="F31" s="36"/>
      <c r="G31" s="36" t="s">
        <v>11</v>
      </c>
      <c r="H31" s="39" t="s">
        <v>65</v>
      </c>
      <c r="I31" s="40">
        <v>24.05</v>
      </c>
      <c r="J31" s="39" t="s">
        <v>77</v>
      </c>
      <c r="K31" s="36" t="s">
        <v>80</v>
      </c>
      <c r="L31" s="39"/>
      <c r="M31" s="39"/>
      <c r="N31" s="41"/>
      <c r="O31" s="42" t="s">
        <v>67</v>
      </c>
      <c r="P31" s="43"/>
      <c r="Q31" s="43"/>
      <c r="R31" s="29"/>
      <c r="S31" s="29"/>
      <c r="Y31" s="26"/>
      <c r="Z31" s="26"/>
    </row>
    <row r="32" spans="1:26" x14ac:dyDescent="0.25">
      <c r="A32" s="36">
        <f t="shared" si="0"/>
        <v>28</v>
      </c>
      <c r="B32" s="37">
        <v>42230.625694444447</v>
      </c>
      <c r="C32" s="38">
        <v>276849</v>
      </c>
      <c r="D32" s="36" t="s">
        <v>75</v>
      </c>
      <c r="E32" s="36"/>
      <c r="F32" s="36"/>
      <c r="G32" s="36" t="s">
        <v>11</v>
      </c>
      <c r="H32" s="39" t="s">
        <v>65</v>
      </c>
      <c r="I32" s="40">
        <v>21.15</v>
      </c>
      <c r="J32" s="39" t="s">
        <v>77</v>
      </c>
      <c r="K32" s="36" t="s">
        <v>80</v>
      </c>
      <c r="L32" s="39" t="s">
        <v>13</v>
      </c>
      <c r="M32" s="39" t="s">
        <v>12</v>
      </c>
      <c r="N32" s="41"/>
      <c r="O32" s="41"/>
      <c r="P32" s="25"/>
      <c r="Q32" s="25"/>
      <c r="R32" s="29"/>
      <c r="S32" s="29"/>
      <c r="Y32" s="26"/>
      <c r="Z32" s="26"/>
    </row>
    <row r="33" spans="1:26" x14ac:dyDescent="0.25">
      <c r="A33" s="36">
        <f t="shared" si="0"/>
        <v>29</v>
      </c>
      <c r="B33" s="37">
        <v>42230.638194444444</v>
      </c>
      <c r="C33" s="38">
        <v>276854</v>
      </c>
      <c r="D33" s="36" t="s">
        <v>75</v>
      </c>
      <c r="E33" s="36"/>
      <c r="F33" s="36"/>
      <c r="G33" s="36" t="s">
        <v>11</v>
      </c>
      <c r="H33" s="39" t="s">
        <v>65</v>
      </c>
      <c r="I33" s="40">
        <v>25.53</v>
      </c>
      <c r="J33" s="39" t="s">
        <v>77</v>
      </c>
      <c r="K33" s="36" t="s">
        <v>80</v>
      </c>
      <c r="L33" s="39" t="s">
        <v>13</v>
      </c>
      <c r="M33" s="39" t="s">
        <v>12</v>
      </c>
      <c r="N33" s="41"/>
      <c r="O33" s="41"/>
      <c r="P33" s="25"/>
      <c r="Q33" s="25"/>
      <c r="R33" s="29"/>
      <c r="S33" s="29"/>
      <c r="Y33" s="26"/>
      <c r="Z33" s="26"/>
    </row>
    <row r="34" spans="1:26" x14ac:dyDescent="0.25">
      <c r="A34" s="36">
        <f t="shared" si="0"/>
        <v>30</v>
      </c>
      <c r="B34" s="37">
        <v>42233.334027777775</v>
      </c>
      <c r="C34" s="38">
        <v>276872</v>
      </c>
      <c r="D34" s="36" t="s">
        <v>75</v>
      </c>
      <c r="E34" s="36"/>
      <c r="F34" s="36"/>
      <c r="G34" s="36" t="s">
        <v>11</v>
      </c>
      <c r="H34" s="39" t="s">
        <v>65</v>
      </c>
      <c r="I34" s="40">
        <v>15.17</v>
      </c>
      <c r="J34" s="39" t="s">
        <v>77</v>
      </c>
      <c r="K34" s="36" t="s">
        <v>80</v>
      </c>
      <c r="L34" s="39"/>
      <c r="M34" s="41"/>
      <c r="N34" s="41"/>
      <c r="O34" s="41"/>
      <c r="P34" s="25"/>
      <c r="Q34" s="25"/>
      <c r="R34" s="29"/>
      <c r="S34" s="29"/>
      <c r="Y34" s="26"/>
      <c r="Z34" s="26"/>
    </row>
    <row r="35" spans="1:26" x14ac:dyDescent="0.25">
      <c r="A35" s="36">
        <f t="shared" si="0"/>
        <v>31</v>
      </c>
      <c r="B35" s="37">
        <v>42234.325694444444</v>
      </c>
      <c r="C35" s="38">
        <v>276965</v>
      </c>
      <c r="D35" s="36" t="s">
        <v>75</v>
      </c>
      <c r="E35" s="36"/>
      <c r="F35" s="36"/>
      <c r="G35" s="36" t="s">
        <v>11</v>
      </c>
      <c r="H35" s="39" t="s">
        <v>65</v>
      </c>
      <c r="I35" s="40">
        <v>26.73</v>
      </c>
      <c r="J35" s="39" t="s">
        <v>77</v>
      </c>
      <c r="K35" s="36" t="s">
        <v>80</v>
      </c>
      <c r="L35" s="39"/>
      <c r="M35" s="41"/>
      <c r="N35" s="41"/>
      <c r="O35" s="41"/>
      <c r="P35" s="25"/>
      <c r="Q35" s="25"/>
      <c r="R35" s="29"/>
      <c r="S35" s="29"/>
      <c r="Y35" s="26"/>
      <c r="Z35" s="26"/>
    </row>
    <row r="36" spans="1:26" x14ac:dyDescent="0.25">
      <c r="A36" s="36">
        <f t="shared" si="0"/>
        <v>32</v>
      </c>
      <c r="B36" s="37">
        <v>42234.452777777777</v>
      </c>
      <c r="C36" s="38">
        <v>276981</v>
      </c>
      <c r="D36" s="36" t="s">
        <v>75</v>
      </c>
      <c r="E36" s="36"/>
      <c r="F36" s="36"/>
      <c r="G36" s="36" t="s">
        <v>11</v>
      </c>
      <c r="H36" s="39" t="s">
        <v>65</v>
      </c>
      <c r="I36" s="40">
        <v>20.7</v>
      </c>
      <c r="J36" s="39" t="s">
        <v>77</v>
      </c>
      <c r="K36" s="36" t="s">
        <v>80</v>
      </c>
      <c r="L36" s="39"/>
      <c r="M36" s="41"/>
      <c r="N36" s="41"/>
      <c r="O36" s="41"/>
      <c r="P36" s="25"/>
      <c r="Q36" s="25"/>
      <c r="R36" s="46"/>
      <c r="S36" s="29"/>
      <c r="Y36" s="26"/>
      <c r="Z36" s="26"/>
    </row>
    <row r="37" spans="1:26" x14ac:dyDescent="0.25">
      <c r="A37" s="36">
        <f t="shared" si="0"/>
        <v>33</v>
      </c>
      <c r="B37" s="37">
        <v>42237.355555555558</v>
      </c>
      <c r="C37" s="38">
        <v>277181</v>
      </c>
      <c r="D37" s="36" t="s">
        <v>75</v>
      </c>
      <c r="E37" s="36"/>
      <c r="F37" s="36"/>
      <c r="G37" s="36" t="s">
        <v>11</v>
      </c>
      <c r="H37" s="39" t="s">
        <v>65</v>
      </c>
      <c r="I37" s="40">
        <v>30.47</v>
      </c>
      <c r="J37" s="39" t="s">
        <v>77</v>
      </c>
      <c r="K37" s="36" t="s">
        <v>81</v>
      </c>
      <c r="L37" s="39"/>
      <c r="M37" s="41"/>
      <c r="N37" s="41"/>
      <c r="O37" s="41"/>
      <c r="P37" s="25"/>
      <c r="Q37" s="25"/>
      <c r="R37" s="29"/>
      <c r="S37" s="29"/>
      <c r="Y37" s="26"/>
      <c r="Z37" s="26"/>
    </row>
    <row r="38" spans="1:26" x14ac:dyDescent="0.25">
      <c r="A38" s="36">
        <f t="shared" si="0"/>
        <v>34</v>
      </c>
      <c r="B38" s="37">
        <v>42237.356249999997</v>
      </c>
      <c r="C38" s="38">
        <v>277184</v>
      </c>
      <c r="D38" s="36" t="s">
        <v>75</v>
      </c>
      <c r="E38" s="36"/>
      <c r="F38" s="36"/>
      <c r="G38" s="36" t="s">
        <v>11</v>
      </c>
      <c r="H38" s="39" t="s">
        <v>65</v>
      </c>
      <c r="I38" s="40">
        <v>21.45</v>
      </c>
      <c r="J38" s="39" t="s">
        <v>77</v>
      </c>
      <c r="K38" s="36" t="s">
        <v>81</v>
      </c>
      <c r="L38" s="39"/>
      <c r="M38" s="41"/>
      <c r="N38" s="41"/>
      <c r="O38" s="41"/>
      <c r="P38" s="25"/>
      <c r="Q38" s="25"/>
      <c r="R38" s="29"/>
      <c r="S38" s="29"/>
      <c r="Y38" s="26"/>
      <c r="Z38" s="26"/>
    </row>
    <row r="39" spans="1:26" x14ac:dyDescent="0.25">
      <c r="A39" s="36">
        <f t="shared" si="0"/>
        <v>35</v>
      </c>
      <c r="B39" s="37">
        <v>42240.344444444447</v>
      </c>
      <c r="C39" s="38">
        <v>277276</v>
      </c>
      <c r="D39" s="36" t="s">
        <v>75</v>
      </c>
      <c r="E39" s="36"/>
      <c r="F39" s="36"/>
      <c r="G39" s="36" t="s">
        <v>11</v>
      </c>
      <c r="H39" s="39" t="s">
        <v>65</v>
      </c>
      <c r="I39" s="40">
        <v>20.36</v>
      </c>
      <c r="J39" s="39" t="s">
        <v>77</v>
      </c>
      <c r="K39" s="36" t="s">
        <v>81</v>
      </c>
      <c r="L39" s="39"/>
      <c r="M39" s="41"/>
      <c r="N39" s="41"/>
      <c r="O39" s="41"/>
      <c r="P39" s="25"/>
      <c r="Q39" s="25"/>
      <c r="R39" s="29"/>
      <c r="S39" s="29"/>
      <c r="Y39" s="26"/>
      <c r="Z39" s="26"/>
    </row>
    <row r="40" spans="1:26" x14ac:dyDescent="0.25">
      <c r="A40" s="36">
        <f t="shared" si="0"/>
        <v>36</v>
      </c>
      <c r="B40" s="37">
        <v>42240.345833333333</v>
      </c>
      <c r="C40" s="38">
        <v>277278</v>
      </c>
      <c r="D40" s="36" t="s">
        <v>75</v>
      </c>
      <c r="E40" s="36"/>
      <c r="F40" s="36"/>
      <c r="G40" s="36" t="s">
        <v>11</v>
      </c>
      <c r="H40" s="39" t="s">
        <v>65</v>
      </c>
      <c r="I40" s="40">
        <v>28.35</v>
      </c>
      <c r="J40" s="39" t="s">
        <v>77</v>
      </c>
      <c r="K40" s="36" t="s">
        <v>81</v>
      </c>
      <c r="L40" s="39"/>
      <c r="M40" s="41"/>
      <c r="N40" s="41"/>
      <c r="O40" s="41"/>
      <c r="P40" s="25"/>
      <c r="Q40" s="25"/>
      <c r="R40" s="29"/>
      <c r="S40" s="29"/>
      <c r="Y40" s="26"/>
      <c r="Z40" s="26"/>
    </row>
    <row r="41" spans="1:26" x14ac:dyDescent="0.25">
      <c r="A41" s="36">
        <f t="shared" si="0"/>
        <v>37</v>
      </c>
      <c r="B41" s="37">
        <v>42240.57916666667</v>
      </c>
      <c r="C41" s="38">
        <v>277340</v>
      </c>
      <c r="D41" s="36" t="s">
        <v>75</v>
      </c>
      <c r="E41" s="36"/>
      <c r="F41" s="36"/>
      <c r="G41" s="36" t="s">
        <v>11</v>
      </c>
      <c r="H41" s="39" t="s">
        <v>65</v>
      </c>
      <c r="I41" s="40">
        <v>21.16</v>
      </c>
      <c r="J41" s="39" t="s">
        <v>77</v>
      </c>
      <c r="K41" s="36" t="s">
        <v>81</v>
      </c>
      <c r="L41" s="39"/>
      <c r="M41" s="41"/>
      <c r="N41" s="41"/>
      <c r="O41" s="41"/>
      <c r="P41" s="25"/>
      <c r="Q41" s="25"/>
      <c r="R41" s="46"/>
      <c r="S41" s="29"/>
      <c r="Y41" s="26"/>
      <c r="Z41" s="26"/>
    </row>
    <row r="42" spans="1:26" x14ac:dyDescent="0.25">
      <c r="A42" s="36">
        <f t="shared" si="0"/>
        <v>38</v>
      </c>
      <c r="B42" s="37">
        <v>42243.368055555555</v>
      </c>
      <c r="C42" s="38">
        <v>277550</v>
      </c>
      <c r="D42" s="36" t="s">
        <v>75</v>
      </c>
      <c r="E42" s="36"/>
      <c r="F42" s="36"/>
      <c r="G42" s="36" t="s">
        <v>11</v>
      </c>
      <c r="H42" s="39" t="s">
        <v>65</v>
      </c>
      <c r="I42" s="40">
        <v>23.41</v>
      </c>
      <c r="J42" s="39" t="s">
        <v>77</v>
      </c>
      <c r="K42" s="36" t="s">
        <v>82</v>
      </c>
      <c r="L42" s="39"/>
      <c r="M42" s="41"/>
      <c r="N42" s="41"/>
      <c r="O42" s="41"/>
      <c r="P42" s="25"/>
      <c r="Q42" s="25"/>
      <c r="R42" s="29"/>
      <c r="S42" s="29"/>
      <c r="Y42" s="26"/>
      <c r="Z42" s="26"/>
    </row>
    <row r="43" spans="1:26" x14ac:dyDescent="0.25">
      <c r="A43" s="36">
        <f t="shared" si="0"/>
        <v>39</v>
      </c>
      <c r="B43" s="37">
        <v>42243.369444444441</v>
      </c>
      <c r="C43" s="38">
        <v>277551</v>
      </c>
      <c r="D43" s="36" t="s">
        <v>75</v>
      </c>
      <c r="E43" s="36"/>
      <c r="F43" s="36"/>
      <c r="G43" s="36" t="s">
        <v>11</v>
      </c>
      <c r="H43" s="39" t="s">
        <v>65</v>
      </c>
      <c r="I43" s="40">
        <v>18.989999999999998</v>
      </c>
      <c r="J43" s="39" t="s">
        <v>77</v>
      </c>
      <c r="K43" s="36" t="s">
        <v>82</v>
      </c>
      <c r="L43" s="39"/>
      <c r="M43" s="41"/>
      <c r="N43" s="41"/>
      <c r="O43" s="41"/>
      <c r="P43" s="25"/>
      <c r="Q43" s="25"/>
      <c r="R43" s="29"/>
      <c r="S43" s="29"/>
      <c r="Y43" s="26"/>
      <c r="Z43" s="26"/>
    </row>
    <row r="44" spans="1:26" x14ac:dyDescent="0.25">
      <c r="A44" s="36">
        <f t="shared" si="0"/>
        <v>40</v>
      </c>
      <c r="B44" s="37">
        <v>42247.463194444441</v>
      </c>
      <c r="C44" s="38">
        <v>277769</v>
      </c>
      <c r="D44" s="36" t="s">
        <v>75</v>
      </c>
      <c r="E44" s="36"/>
      <c r="F44" s="36"/>
      <c r="G44" s="36" t="s">
        <v>11</v>
      </c>
      <c r="H44" s="39" t="s">
        <v>65</v>
      </c>
      <c r="I44" s="40">
        <v>30.42</v>
      </c>
      <c r="J44" s="39" t="s">
        <v>77</v>
      </c>
      <c r="K44" s="36" t="s">
        <v>82</v>
      </c>
      <c r="L44" s="39"/>
      <c r="M44" s="41"/>
      <c r="N44" s="41"/>
      <c r="O44" s="41"/>
      <c r="P44" s="25"/>
      <c r="Q44" s="25"/>
      <c r="R44" s="46"/>
      <c r="S44" s="46">
        <f>SUM(I9:I44)</f>
        <v>766.06000000000006</v>
      </c>
      <c r="Y44" s="26"/>
      <c r="Z44" s="26"/>
    </row>
    <row r="45" spans="1:26" x14ac:dyDescent="0.25">
      <c r="A45" s="36">
        <f t="shared" si="0"/>
        <v>41</v>
      </c>
      <c r="B45" s="37">
        <v>42312.574999999997</v>
      </c>
      <c r="C45" s="38">
        <v>281723</v>
      </c>
      <c r="D45" s="36" t="s">
        <v>75</v>
      </c>
      <c r="E45" s="36"/>
      <c r="F45" s="36"/>
      <c r="G45" s="36" t="s">
        <v>11</v>
      </c>
      <c r="H45" s="39" t="s">
        <v>76</v>
      </c>
      <c r="I45" s="40">
        <v>15.46</v>
      </c>
      <c r="J45" s="39" t="s">
        <v>77</v>
      </c>
      <c r="K45" s="36" t="s">
        <v>71</v>
      </c>
      <c r="L45" s="39"/>
      <c r="M45" s="41"/>
      <c r="N45" s="41"/>
      <c r="O45" s="41"/>
      <c r="P45" s="25"/>
      <c r="Q45" s="25"/>
      <c r="R45" s="29"/>
      <c r="S45" s="29"/>
      <c r="Y45" s="26"/>
      <c r="Z45" s="26"/>
    </row>
    <row r="46" spans="1:26" x14ac:dyDescent="0.25">
      <c r="A46" s="36">
        <f t="shared" si="0"/>
        <v>42</v>
      </c>
      <c r="B46" s="37">
        <v>42314.6</v>
      </c>
      <c r="C46" s="38">
        <v>281904</v>
      </c>
      <c r="D46" s="36" t="s">
        <v>75</v>
      </c>
      <c r="E46" s="36"/>
      <c r="F46" s="36"/>
      <c r="G46" s="36" t="s">
        <v>11</v>
      </c>
      <c r="H46" s="39" t="s">
        <v>76</v>
      </c>
      <c r="I46" s="40">
        <v>15.32</v>
      </c>
      <c r="J46" s="39" t="s">
        <v>77</v>
      </c>
      <c r="K46" s="36" t="s">
        <v>83</v>
      </c>
      <c r="L46" s="39"/>
      <c r="M46" s="41"/>
      <c r="N46" s="41"/>
      <c r="O46" s="41"/>
      <c r="P46" s="25"/>
      <c r="Q46" s="25"/>
      <c r="R46" s="29"/>
      <c r="S46" s="29"/>
      <c r="Y46" s="26"/>
      <c r="Z46" s="26"/>
    </row>
    <row r="47" spans="1:26" x14ac:dyDescent="0.25">
      <c r="A47" s="36">
        <f t="shared" si="0"/>
        <v>43</v>
      </c>
      <c r="B47" s="37">
        <v>42317.517361111109</v>
      </c>
      <c r="C47" s="38">
        <v>281977</v>
      </c>
      <c r="D47" s="36" t="s">
        <v>75</v>
      </c>
      <c r="E47" s="36"/>
      <c r="F47" s="36"/>
      <c r="G47" s="36" t="s">
        <v>11</v>
      </c>
      <c r="H47" s="39" t="s">
        <v>65</v>
      </c>
      <c r="I47" s="40">
        <v>10.039999999999999</v>
      </c>
      <c r="J47" s="39" t="s">
        <v>77</v>
      </c>
      <c r="K47" s="36" t="s">
        <v>83</v>
      </c>
      <c r="L47" s="39"/>
      <c r="M47" s="41"/>
      <c r="N47" s="41"/>
      <c r="O47" s="41"/>
      <c r="P47" s="25"/>
      <c r="Q47" s="25"/>
      <c r="R47" s="29"/>
      <c r="S47" s="29"/>
      <c r="Y47" s="26"/>
      <c r="Z47" s="26"/>
    </row>
    <row r="48" spans="1:26" x14ac:dyDescent="0.25">
      <c r="A48" s="36">
        <f t="shared" si="0"/>
        <v>44</v>
      </c>
      <c r="B48" s="37">
        <v>42319.556944444441</v>
      </c>
      <c r="C48" s="38">
        <v>282165</v>
      </c>
      <c r="D48" s="36" t="s">
        <v>75</v>
      </c>
      <c r="E48" s="36"/>
      <c r="F48" s="36"/>
      <c r="G48" s="36" t="s">
        <v>11</v>
      </c>
      <c r="H48" s="39" t="s">
        <v>65</v>
      </c>
      <c r="I48" s="40">
        <v>7.15</v>
      </c>
      <c r="J48" s="39" t="s">
        <v>77</v>
      </c>
      <c r="K48" s="36" t="s">
        <v>84</v>
      </c>
      <c r="L48" s="39"/>
      <c r="M48" s="41"/>
      <c r="N48" s="41"/>
      <c r="O48" s="41"/>
      <c r="P48" s="25"/>
      <c r="Q48" s="25"/>
      <c r="R48" s="29"/>
      <c r="S48" s="29"/>
      <c r="Y48" s="26"/>
      <c r="Z48" s="26"/>
    </row>
    <row r="49" spans="1:26" x14ac:dyDescent="0.25">
      <c r="A49" s="36">
        <f t="shared" si="0"/>
        <v>45</v>
      </c>
      <c r="B49" s="37">
        <v>42319.559027777781</v>
      </c>
      <c r="C49" s="38">
        <v>282166</v>
      </c>
      <c r="D49" s="36" t="s">
        <v>75</v>
      </c>
      <c r="E49" s="36"/>
      <c r="F49" s="36"/>
      <c r="G49" s="36" t="s">
        <v>11</v>
      </c>
      <c r="H49" s="39" t="s">
        <v>65</v>
      </c>
      <c r="I49" s="40">
        <v>5.58</v>
      </c>
      <c r="J49" s="39" t="s">
        <v>77</v>
      </c>
      <c r="K49" s="36" t="s">
        <v>84</v>
      </c>
      <c r="L49" s="39"/>
      <c r="M49" s="41"/>
      <c r="N49" s="41"/>
      <c r="O49" s="41"/>
      <c r="P49" s="25"/>
      <c r="Q49" s="25"/>
      <c r="R49" s="29"/>
      <c r="S49" s="29"/>
      <c r="Y49" s="26"/>
      <c r="Z49" s="26"/>
    </row>
    <row r="50" spans="1:26" x14ac:dyDescent="0.25">
      <c r="A50" s="36">
        <f t="shared" si="0"/>
        <v>46</v>
      </c>
      <c r="B50" s="37">
        <v>42320.546527777777</v>
      </c>
      <c r="C50" s="38">
        <v>282234</v>
      </c>
      <c r="D50" s="36" t="s">
        <v>75</v>
      </c>
      <c r="E50" s="36"/>
      <c r="F50" s="36"/>
      <c r="G50" s="36" t="s">
        <v>11</v>
      </c>
      <c r="H50" s="39" t="s">
        <v>76</v>
      </c>
      <c r="I50" s="40">
        <v>5.14</v>
      </c>
      <c r="J50" s="39" t="s">
        <v>77</v>
      </c>
      <c r="K50" s="36" t="s">
        <v>84</v>
      </c>
      <c r="L50" s="39"/>
      <c r="M50" s="41"/>
      <c r="N50" s="41"/>
      <c r="O50" s="41"/>
      <c r="P50" s="25"/>
      <c r="Q50" s="25"/>
      <c r="R50" s="29"/>
      <c r="S50" s="29"/>
      <c r="Y50" s="26"/>
      <c r="Z50" s="26"/>
    </row>
    <row r="51" spans="1:26" x14ac:dyDescent="0.25">
      <c r="A51" s="36">
        <f t="shared" si="0"/>
        <v>47</v>
      </c>
      <c r="B51" s="37">
        <v>42320.549305555556</v>
      </c>
      <c r="C51" s="38">
        <v>282236</v>
      </c>
      <c r="D51" s="36" t="s">
        <v>75</v>
      </c>
      <c r="E51" s="36"/>
      <c r="F51" s="36"/>
      <c r="G51" s="36" t="s">
        <v>11</v>
      </c>
      <c r="H51" s="39" t="s">
        <v>65</v>
      </c>
      <c r="I51" s="40">
        <v>6.06</v>
      </c>
      <c r="J51" s="39" t="s">
        <v>77</v>
      </c>
      <c r="K51" s="36" t="s">
        <v>84</v>
      </c>
      <c r="L51" s="39"/>
      <c r="M51" s="41"/>
      <c r="N51" s="41"/>
      <c r="O51" s="41"/>
      <c r="P51" s="25"/>
      <c r="Q51" s="25"/>
      <c r="R51" s="29"/>
      <c r="S51" s="29"/>
      <c r="Y51" s="26"/>
      <c r="Z51" s="26"/>
    </row>
    <row r="52" spans="1:26" x14ac:dyDescent="0.25">
      <c r="A52" s="36">
        <f t="shared" si="0"/>
        <v>48</v>
      </c>
      <c r="B52" s="37">
        <v>42321.554861111108</v>
      </c>
      <c r="C52" s="38">
        <v>282326</v>
      </c>
      <c r="D52" s="36" t="s">
        <v>75</v>
      </c>
      <c r="E52" s="36"/>
      <c r="F52" s="36"/>
      <c r="G52" s="36" t="s">
        <v>11</v>
      </c>
      <c r="H52" s="39" t="s">
        <v>65</v>
      </c>
      <c r="I52" s="40">
        <v>10.19</v>
      </c>
      <c r="J52" s="39" t="s">
        <v>77</v>
      </c>
      <c r="K52" s="36" t="s">
        <v>84</v>
      </c>
      <c r="L52" s="39"/>
      <c r="M52" s="41"/>
      <c r="N52" s="41"/>
      <c r="O52" s="41"/>
      <c r="P52" s="25"/>
      <c r="Q52" s="25"/>
      <c r="R52" s="29"/>
      <c r="S52" s="29"/>
      <c r="Y52" s="26"/>
      <c r="Z52" s="26"/>
    </row>
    <row r="53" spans="1:26" x14ac:dyDescent="0.25">
      <c r="A53" s="36">
        <f t="shared" si="0"/>
        <v>49</v>
      </c>
      <c r="B53" s="37">
        <v>42321.576388888891</v>
      </c>
      <c r="C53" s="38">
        <v>282337</v>
      </c>
      <c r="D53" s="36" t="s">
        <v>75</v>
      </c>
      <c r="E53" s="36"/>
      <c r="F53" s="36"/>
      <c r="G53" s="36" t="s">
        <v>11</v>
      </c>
      <c r="H53" s="39" t="s">
        <v>65</v>
      </c>
      <c r="I53" s="40">
        <v>8.61</v>
      </c>
      <c r="J53" s="39" t="s">
        <v>77</v>
      </c>
      <c r="K53" s="36" t="s">
        <v>84</v>
      </c>
      <c r="L53" s="39"/>
      <c r="M53" s="41"/>
      <c r="N53" s="41"/>
      <c r="O53" s="41"/>
      <c r="P53" s="25"/>
      <c r="Q53" s="25"/>
      <c r="R53" s="46"/>
      <c r="S53" s="29"/>
      <c r="Y53" s="26"/>
      <c r="Z53" s="26"/>
    </row>
    <row r="54" spans="1:26" x14ac:dyDescent="0.25">
      <c r="A54" s="36">
        <f t="shared" si="0"/>
        <v>50</v>
      </c>
      <c r="B54" s="37">
        <v>42324.557638888888</v>
      </c>
      <c r="C54" s="38">
        <v>282409</v>
      </c>
      <c r="D54" s="36" t="s">
        <v>75</v>
      </c>
      <c r="E54" s="36"/>
      <c r="F54" s="36"/>
      <c r="G54" s="36" t="s">
        <v>11</v>
      </c>
      <c r="H54" s="39" t="s">
        <v>65</v>
      </c>
      <c r="I54" s="40">
        <v>7.76</v>
      </c>
      <c r="J54" s="39" t="s">
        <v>77</v>
      </c>
      <c r="K54" s="36" t="s">
        <v>85</v>
      </c>
      <c r="L54" s="39"/>
      <c r="M54" s="41"/>
      <c r="N54" s="41"/>
      <c r="O54" s="41"/>
      <c r="P54" s="25"/>
      <c r="Q54" s="25"/>
      <c r="R54" s="46"/>
      <c r="S54" s="29"/>
      <c r="Y54" s="26"/>
      <c r="Z54" s="26"/>
    </row>
    <row r="55" spans="1:26" x14ac:dyDescent="0.25">
      <c r="A55" s="36">
        <f t="shared" si="0"/>
        <v>51</v>
      </c>
      <c r="B55" s="37">
        <v>42324.559027777781</v>
      </c>
      <c r="C55" s="38">
        <v>282410</v>
      </c>
      <c r="D55" s="36" t="s">
        <v>75</v>
      </c>
      <c r="E55" s="36"/>
      <c r="F55" s="36"/>
      <c r="G55" s="36" t="s">
        <v>11</v>
      </c>
      <c r="H55" s="39" t="s">
        <v>65</v>
      </c>
      <c r="I55" s="40">
        <v>7.96</v>
      </c>
      <c r="J55" s="39" t="s">
        <v>77</v>
      </c>
      <c r="K55" s="36" t="s">
        <v>85</v>
      </c>
      <c r="L55" s="39"/>
      <c r="M55" s="41"/>
      <c r="N55" s="41"/>
      <c r="O55" s="41"/>
      <c r="P55" s="25"/>
      <c r="Q55" s="25"/>
      <c r="R55" s="46">
        <f>SUM(I9:I55)</f>
        <v>865.33000000000015</v>
      </c>
      <c r="S55" s="46">
        <f>SUM(I45:I55)</f>
        <v>99.27</v>
      </c>
      <c r="Y55" s="26"/>
      <c r="Z55" s="26"/>
    </row>
    <row r="56" spans="1:26" x14ac:dyDescent="0.25">
      <c r="A56" s="36">
        <f t="shared" si="0"/>
        <v>52</v>
      </c>
      <c r="B56" s="37">
        <v>42227.344444444447</v>
      </c>
      <c r="C56" s="38">
        <v>276514</v>
      </c>
      <c r="D56" s="36" t="s">
        <v>86</v>
      </c>
      <c r="E56" s="36"/>
      <c r="F56" s="36"/>
      <c r="G56" s="36" t="s">
        <v>4</v>
      </c>
      <c r="H56" s="39" t="s">
        <v>65</v>
      </c>
      <c r="I56" s="40">
        <v>4.7</v>
      </c>
      <c r="J56" s="39" t="s">
        <v>77</v>
      </c>
      <c r="K56" s="36" t="s">
        <v>71</v>
      </c>
      <c r="L56" s="39"/>
      <c r="M56" s="41"/>
      <c r="N56" s="41"/>
      <c r="O56" s="41"/>
      <c r="P56" s="25"/>
      <c r="Q56" s="25"/>
      <c r="R56" s="29"/>
      <c r="S56" s="29"/>
      <c r="Y56" s="26"/>
      <c r="Z56" s="26"/>
    </row>
    <row r="57" spans="1:26" x14ac:dyDescent="0.25">
      <c r="A57" s="36">
        <f t="shared" si="0"/>
        <v>53</v>
      </c>
      <c r="B57" s="37">
        <v>42227.345138888886</v>
      </c>
      <c r="C57" s="38">
        <v>276515</v>
      </c>
      <c r="D57" s="36" t="s">
        <v>86</v>
      </c>
      <c r="E57" s="36"/>
      <c r="F57" s="36"/>
      <c r="G57" s="36" t="s">
        <v>4</v>
      </c>
      <c r="H57" s="39" t="s">
        <v>65</v>
      </c>
      <c r="I57" s="40">
        <v>5.52</v>
      </c>
      <c r="J57" s="39" t="s">
        <v>77</v>
      </c>
      <c r="K57" s="36" t="s">
        <v>71</v>
      </c>
      <c r="L57" s="39"/>
      <c r="M57" s="41"/>
      <c r="N57" s="41"/>
      <c r="O57" s="41"/>
      <c r="P57" s="25"/>
      <c r="Q57" s="25"/>
      <c r="R57" s="29"/>
      <c r="S57" s="29"/>
      <c r="Y57" s="26"/>
      <c r="Z57" s="26"/>
    </row>
    <row r="58" spans="1:26" x14ac:dyDescent="0.25">
      <c r="A58" s="36">
        <f t="shared" si="0"/>
        <v>54</v>
      </c>
      <c r="B58" s="37">
        <v>42227.450694444444</v>
      </c>
      <c r="C58" s="38">
        <v>276551</v>
      </c>
      <c r="D58" s="36" t="s">
        <v>86</v>
      </c>
      <c r="E58" s="36"/>
      <c r="F58" s="36"/>
      <c r="G58" s="36" t="s">
        <v>4</v>
      </c>
      <c r="H58" s="39" t="s">
        <v>65</v>
      </c>
      <c r="I58" s="40">
        <v>5.44</v>
      </c>
      <c r="J58" s="39" t="s">
        <v>77</v>
      </c>
      <c r="K58" s="36" t="s">
        <v>71</v>
      </c>
      <c r="L58" s="39"/>
      <c r="M58" s="41"/>
      <c r="N58" s="41"/>
      <c r="O58" s="41"/>
      <c r="P58" s="25"/>
      <c r="Q58" s="25"/>
      <c r="R58" s="46"/>
      <c r="S58" s="29"/>
      <c r="Y58" s="26"/>
      <c r="Z58" s="26"/>
    </row>
    <row r="59" spans="1:26" x14ac:dyDescent="0.25">
      <c r="A59" s="36">
        <f t="shared" si="0"/>
        <v>55</v>
      </c>
      <c r="B59" s="37">
        <v>42249.425000000003</v>
      </c>
      <c r="C59" s="38">
        <v>277946</v>
      </c>
      <c r="D59" s="36" t="s">
        <v>86</v>
      </c>
      <c r="E59" s="36"/>
      <c r="F59" s="36"/>
      <c r="G59" s="36" t="s">
        <v>4</v>
      </c>
      <c r="H59" s="39" t="s">
        <v>65</v>
      </c>
      <c r="I59" s="40">
        <v>4.32</v>
      </c>
      <c r="J59" s="39" t="s">
        <v>77</v>
      </c>
      <c r="K59" s="36" t="s">
        <v>82</v>
      </c>
      <c r="L59" s="39"/>
      <c r="M59" s="41"/>
      <c r="N59" s="41"/>
      <c r="O59" s="41"/>
      <c r="P59" s="25"/>
      <c r="Q59" s="25"/>
      <c r="R59" s="29"/>
      <c r="S59" s="29"/>
      <c r="Y59" s="26"/>
      <c r="Z59" s="26"/>
    </row>
    <row r="60" spans="1:26" x14ac:dyDescent="0.25">
      <c r="A60" s="36">
        <f t="shared" si="0"/>
        <v>56</v>
      </c>
      <c r="B60" s="37">
        <v>42314.615277777775</v>
      </c>
      <c r="C60" s="38">
        <v>281900</v>
      </c>
      <c r="D60" s="36" t="s">
        <v>86</v>
      </c>
      <c r="E60" s="36"/>
      <c r="F60" s="36"/>
      <c r="G60" s="36" t="s">
        <v>4</v>
      </c>
      <c r="H60" s="39" t="s">
        <v>65</v>
      </c>
      <c r="I60" s="40">
        <v>4.3499999999999996</v>
      </c>
      <c r="J60" s="39" t="s">
        <v>77</v>
      </c>
      <c r="K60" s="36" t="s">
        <v>83</v>
      </c>
      <c r="L60" s="39"/>
      <c r="M60" s="41"/>
      <c r="N60" s="41"/>
      <c r="O60" s="41"/>
      <c r="P60" s="25"/>
      <c r="Q60" s="25"/>
      <c r="R60" s="29"/>
      <c r="S60" s="29"/>
      <c r="Y60" s="26"/>
      <c r="Z60" s="26"/>
    </row>
    <row r="61" spans="1:26" x14ac:dyDescent="0.25">
      <c r="A61" s="36">
        <f t="shared" si="0"/>
        <v>57</v>
      </c>
      <c r="B61" s="37">
        <v>42395.592361111114</v>
      </c>
      <c r="C61" s="38">
        <v>285869</v>
      </c>
      <c r="D61" s="36" t="s">
        <v>86</v>
      </c>
      <c r="E61" s="36"/>
      <c r="F61" s="36"/>
      <c r="G61" s="36" t="s">
        <v>4</v>
      </c>
      <c r="H61" s="39" t="s">
        <v>65</v>
      </c>
      <c r="I61" s="40">
        <v>3.27</v>
      </c>
      <c r="J61" s="39" t="s">
        <v>77</v>
      </c>
      <c r="K61" s="36" t="s">
        <v>87</v>
      </c>
      <c r="L61" s="39"/>
      <c r="M61" s="41"/>
      <c r="N61" s="41"/>
      <c r="O61" s="41"/>
      <c r="P61" s="25"/>
      <c r="Q61" s="25"/>
      <c r="R61" s="29"/>
      <c r="S61" s="29"/>
      <c r="Y61" s="26"/>
      <c r="Z61" s="26"/>
    </row>
    <row r="62" spans="1:26" x14ac:dyDescent="0.25">
      <c r="A62" s="36">
        <f t="shared" si="0"/>
        <v>58</v>
      </c>
      <c r="B62" s="37">
        <v>42395.634027777778</v>
      </c>
      <c r="C62" s="38">
        <v>285870</v>
      </c>
      <c r="D62" s="36" t="s">
        <v>86</v>
      </c>
      <c r="E62" s="36"/>
      <c r="F62" s="36"/>
      <c r="G62" s="36" t="s">
        <v>4</v>
      </c>
      <c r="H62" s="39" t="s">
        <v>65</v>
      </c>
      <c r="I62" s="40">
        <v>5.24</v>
      </c>
      <c r="J62" s="39" t="s">
        <v>77</v>
      </c>
      <c r="K62" s="36" t="s">
        <v>87</v>
      </c>
      <c r="L62" s="39"/>
      <c r="M62" s="41"/>
      <c r="N62" s="41"/>
      <c r="O62" s="41"/>
      <c r="P62" s="25"/>
      <c r="Q62" s="25"/>
      <c r="R62" s="29"/>
      <c r="S62" s="46">
        <f>SUM(I56:I62)</f>
        <v>32.839999999999996</v>
      </c>
      <c r="Y62" s="26"/>
      <c r="Z62" s="26"/>
    </row>
    <row r="63" spans="1:26" x14ac:dyDescent="0.25">
      <c r="A63" s="36">
        <f t="shared" si="0"/>
        <v>59</v>
      </c>
      <c r="B63" s="37">
        <v>42227.45208333333</v>
      </c>
      <c r="C63" s="38">
        <v>276549</v>
      </c>
      <c r="D63" s="36" t="s">
        <v>88</v>
      </c>
      <c r="E63" s="36"/>
      <c r="F63" s="36"/>
      <c r="G63" s="36" t="s">
        <v>4</v>
      </c>
      <c r="H63" s="39" t="s">
        <v>65</v>
      </c>
      <c r="I63" s="40">
        <v>3.3</v>
      </c>
      <c r="J63" s="39" t="s">
        <v>77</v>
      </c>
      <c r="K63" s="36" t="s">
        <v>71</v>
      </c>
      <c r="L63" s="39"/>
      <c r="M63" s="41"/>
      <c r="N63" s="41"/>
      <c r="O63" s="41"/>
      <c r="P63" s="25"/>
      <c r="Q63" s="25"/>
      <c r="R63" s="29"/>
      <c r="S63" s="29"/>
      <c r="Y63" s="26"/>
      <c r="Z63" s="26"/>
    </row>
    <row r="64" spans="1:26" x14ac:dyDescent="0.25">
      <c r="A64" s="36">
        <f t="shared" si="0"/>
        <v>60</v>
      </c>
      <c r="B64" s="37">
        <v>42228.509027777778</v>
      </c>
      <c r="C64" s="38">
        <v>276645</v>
      </c>
      <c r="D64" s="36" t="s">
        <v>88</v>
      </c>
      <c r="E64" s="36"/>
      <c r="F64" s="36"/>
      <c r="G64" s="36" t="s">
        <v>4</v>
      </c>
      <c r="H64" s="39" t="s">
        <v>65</v>
      </c>
      <c r="I64" s="40">
        <v>3.51</v>
      </c>
      <c r="J64" s="39" t="s">
        <v>77</v>
      </c>
      <c r="K64" s="36" t="s">
        <v>71</v>
      </c>
      <c r="L64" s="39"/>
      <c r="M64" s="41"/>
      <c r="N64" s="41"/>
      <c r="O64" s="41"/>
      <c r="P64" s="25"/>
      <c r="Q64" s="25"/>
      <c r="R64" s="29"/>
      <c r="S64" s="29"/>
      <c r="Y64" s="26"/>
      <c r="Z64" s="26"/>
    </row>
    <row r="65" spans="1:26" x14ac:dyDescent="0.25">
      <c r="A65" s="36">
        <f t="shared" si="0"/>
        <v>61</v>
      </c>
      <c r="B65" s="37">
        <v>42270.517361111109</v>
      </c>
      <c r="C65" s="38">
        <v>279174</v>
      </c>
      <c r="D65" s="36" t="s">
        <v>88</v>
      </c>
      <c r="E65" s="36"/>
      <c r="F65" s="36"/>
      <c r="G65" s="36" t="s">
        <v>4</v>
      </c>
      <c r="H65" s="39" t="s">
        <v>65</v>
      </c>
      <c r="I65" s="40">
        <v>2.35</v>
      </c>
      <c r="J65" s="39" t="s">
        <v>77</v>
      </c>
      <c r="K65" s="36" t="s">
        <v>89</v>
      </c>
      <c r="L65" s="39"/>
      <c r="M65" s="41"/>
      <c r="N65" s="41"/>
      <c r="O65" s="41"/>
      <c r="P65" s="25"/>
      <c r="Q65" s="25"/>
      <c r="R65" s="29"/>
      <c r="S65" s="29"/>
      <c r="Y65" s="26"/>
      <c r="Z65" s="26"/>
    </row>
    <row r="66" spans="1:26" x14ac:dyDescent="0.25">
      <c r="A66" s="36">
        <f t="shared" si="0"/>
        <v>62</v>
      </c>
      <c r="B66" s="37">
        <v>42321.554166666669</v>
      </c>
      <c r="C66" s="38">
        <v>282328</v>
      </c>
      <c r="D66" s="36" t="s">
        <v>88</v>
      </c>
      <c r="E66" s="36"/>
      <c r="F66" s="36"/>
      <c r="G66" s="36" t="s">
        <v>4</v>
      </c>
      <c r="H66" s="39" t="s">
        <v>65</v>
      </c>
      <c r="I66" s="40">
        <v>2.91</v>
      </c>
      <c r="J66" s="39" t="s">
        <v>77</v>
      </c>
      <c r="K66" s="36" t="s">
        <v>84</v>
      </c>
      <c r="L66" s="39"/>
      <c r="M66" s="41"/>
      <c r="N66" s="41"/>
      <c r="O66" s="41"/>
      <c r="P66" s="25"/>
      <c r="Q66" s="25"/>
      <c r="R66" s="29"/>
      <c r="S66" s="46">
        <f>SUM(I63:I66)</f>
        <v>12.07</v>
      </c>
      <c r="Y66" s="26"/>
      <c r="Z66" s="26"/>
    </row>
    <row r="67" spans="1:26" x14ac:dyDescent="0.25">
      <c r="A67" s="36">
        <f t="shared" si="0"/>
        <v>63</v>
      </c>
      <c r="B67" s="37">
        <v>42227.45</v>
      </c>
      <c r="C67" s="38">
        <v>276548</v>
      </c>
      <c r="D67" s="36" t="s">
        <v>90</v>
      </c>
      <c r="E67" s="36"/>
      <c r="F67" s="36"/>
      <c r="G67" s="36" t="s">
        <v>4</v>
      </c>
      <c r="H67" s="39" t="s">
        <v>65</v>
      </c>
      <c r="I67" s="40">
        <v>7.4</v>
      </c>
      <c r="J67" s="39" t="s">
        <v>77</v>
      </c>
      <c r="K67" s="36" t="s">
        <v>71</v>
      </c>
      <c r="L67" s="39"/>
      <c r="M67" s="41"/>
      <c r="N67" s="41"/>
      <c r="O67" s="41"/>
      <c r="P67" s="25"/>
      <c r="Q67" s="25"/>
      <c r="R67" s="29"/>
      <c r="S67" s="29"/>
      <c r="Y67" s="26"/>
      <c r="Z67" s="26"/>
    </row>
    <row r="68" spans="1:26" x14ac:dyDescent="0.25">
      <c r="A68" s="36">
        <f t="shared" si="0"/>
        <v>64</v>
      </c>
      <c r="B68" s="37">
        <v>42249.488888888889</v>
      </c>
      <c r="C68" s="38">
        <v>277964</v>
      </c>
      <c r="D68" s="36" t="s">
        <v>90</v>
      </c>
      <c r="E68" s="36"/>
      <c r="F68" s="36"/>
      <c r="G68" s="36" t="s">
        <v>4</v>
      </c>
      <c r="H68" s="39" t="s">
        <v>65</v>
      </c>
      <c r="I68" s="40">
        <v>4.13</v>
      </c>
      <c r="J68" s="39" t="s">
        <v>77</v>
      </c>
      <c r="K68" s="36" t="s">
        <v>82</v>
      </c>
      <c r="L68" s="39"/>
      <c r="M68" s="41"/>
      <c r="N68" s="41"/>
      <c r="O68" s="41"/>
      <c r="P68" s="25"/>
      <c r="Q68" s="25"/>
      <c r="R68" s="29"/>
      <c r="S68" s="29"/>
      <c r="Y68" s="26"/>
      <c r="Z68" s="26"/>
    </row>
    <row r="69" spans="1:26" x14ac:dyDescent="0.25">
      <c r="A69" s="36">
        <f t="shared" si="0"/>
        <v>65</v>
      </c>
      <c r="B69" s="37">
        <v>42278.527777777781</v>
      </c>
      <c r="C69" s="38">
        <v>279652</v>
      </c>
      <c r="D69" s="36" t="s">
        <v>90</v>
      </c>
      <c r="E69" s="36"/>
      <c r="F69" s="36"/>
      <c r="G69" s="36" t="s">
        <v>4</v>
      </c>
      <c r="H69" s="39" t="s">
        <v>65</v>
      </c>
      <c r="I69" s="40">
        <v>4.55</v>
      </c>
      <c r="J69" s="39" t="s">
        <v>77</v>
      </c>
      <c r="K69" s="36" t="s">
        <v>91</v>
      </c>
      <c r="L69" s="39"/>
      <c r="M69" s="41"/>
      <c r="N69" s="41"/>
      <c r="O69" s="41"/>
      <c r="P69" s="25"/>
      <c r="Q69" s="25"/>
      <c r="R69" s="29"/>
      <c r="S69" s="29"/>
      <c r="Y69" s="26"/>
      <c r="Z69" s="26"/>
    </row>
    <row r="70" spans="1:26" x14ac:dyDescent="0.25">
      <c r="A70" s="36">
        <f t="shared" ref="A70:A96" si="1">1+A69</f>
        <v>66</v>
      </c>
      <c r="B70" s="37">
        <v>42312.576388888891</v>
      </c>
      <c r="C70" s="38">
        <v>281724</v>
      </c>
      <c r="D70" s="36" t="s">
        <v>90</v>
      </c>
      <c r="E70" s="36"/>
      <c r="F70" s="36"/>
      <c r="G70" s="36" t="s">
        <v>4</v>
      </c>
      <c r="H70" s="39" t="s">
        <v>65</v>
      </c>
      <c r="I70" s="40">
        <v>4.25</v>
      </c>
      <c r="J70" s="39" t="s">
        <v>77</v>
      </c>
      <c r="K70" s="36" t="s">
        <v>71</v>
      </c>
      <c r="L70" s="39"/>
      <c r="M70" s="41"/>
      <c r="N70" s="41"/>
      <c r="O70" s="41"/>
      <c r="P70" s="25"/>
      <c r="Q70" s="25"/>
      <c r="R70" s="29"/>
      <c r="S70" s="29"/>
      <c r="Y70" s="26"/>
      <c r="Z70" s="26"/>
    </row>
    <row r="71" spans="1:26" x14ac:dyDescent="0.25">
      <c r="A71" s="36">
        <f t="shared" si="1"/>
        <v>67</v>
      </c>
      <c r="B71" s="37">
        <v>42313.53402777778</v>
      </c>
      <c r="C71" s="38">
        <v>281796</v>
      </c>
      <c r="D71" s="36" t="s">
        <v>90</v>
      </c>
      <c r="E71" s="36"/>
      <c r="F71" s="36"/>
      <c r="G71" s="36" t="s">
        <v>4</v>
      </c>
      <c r="H71" s="39" t="s">
        <v>65</v>
      </c>
      <c r="I71" s="40">
        <v>4.91</v>
      </c>
      <c r="J71" s="39" t="s">
        <v>77</v>
      </c>
      <c r="K71" s="36" t="s">
        <v>71</v>
      </c>
      <c r="L71" s="39"/>
      <c r="M71" s="41"/>
      <c r="N71" s="41"/>
      <c r="O71" s="41"/>
      <c r="P71" s="25"/>
      <c r="Q71" s="25"/>
      <c r="R71" s="29"/>
      <c r="S71" s="29"/>
      <c r="Y71" s="26"/>
      <c r="Z71" s="26"/>
    </row>
    <row r="72" spans="1:26" x14ac:dyDescent="0.25">
      <c r="A72" s="36">
        <f t="shared" si="1"/>
        <v>68</v>
      </c>
      <c r="B72" s="37">
        <v>42394.581944444442</v>
      </c>
      <c r="C72" s="38">
        <v>285804</v>
      </c>
      <c r="D72" s="36" t="s">
        <v>90</v>
      </c>
      <c r="E72" s="36"/>
      <c r="F72" s="36"/>
      <c r="G72" s="36" t="s">
        <v>4</v>
      </c>
      <c r="H72" s="39" t="s">
        <v>65</v>
      </c>
      <c r="I72" s="40">
        <v>5.0999999999999996</v>
      </c>
      <c r="J72" s="39" t="s">
        <v>77</v>
      </c>
      <c r="K72" s="36" t="s">
        <v>87</v>
      </c>
      <c r="L72" s="39"/>
      <c r="M72" s="41"/>
      <c r="N72" s="41"/>
      <c r="O72" s="41"/>
      <c r="P72" s="25"/>
      <c r="Q72" s="25"/>
      <c r="R72" s="29"/>
      <c r="S72" s="29"/>
      <c r="Y72" s="26"/>
      <c r="Z72" s="26"/>
    </row>
    <row r="73" spans="1:26" x14ac:dyDescent="0.25">
      <c r="A73" s="36">
        <f t="shared" si="1"/>
        <v>69</v>
      </c>
      <c r="B73" s="37">
        <v>42394.583333333336</v>
      </c>
      <c r="C73" s="38">
        <v>285805</v>
      </c>
      <c r="D73" s="36" t="s">
        <v>90</v>
      </c>
      <c r="E73" s="36"/>
      <c r="F73" s="36"/>
      <c r="G73" s="36" t="s">
        <v>4</v>
      </c>
      <c r="H73" s="39" t="s">
        <v>65</v>
      </c>
      <c r="I73" s="40">
        <v>5.24</v>
      </c>
      <c r="J73" s="39" t="s">
        <v>77</v>
      </c>
      <c r="K73" s="36" t="s">
        <v>87</v>
      </c>
      <c r="L73" s="39"/>
      <c r="M73" s="41"/>
      <c r="N73" s="41"/>
      <c r="O73" s="41"/>
      <c r="P73" s="25"/>
      <c r="Q73" s="25"/>
      <c r="R73" s="29"/>
      <c r="S73" s="29"/>
      <c r="Y73" s="26"/>
      <c r="Z73" s="26"/>
    </row>
    <row r="74" spans="1:26" x14ac:dyDescent="0.25">
      <c r="A74" s="36">
        <f t="shared" si="1"/>
        <v>70</v>
      </c>
      <c r="B74" s="37">
        <v>42395.586805555555</v>
      </c>
      <c r="C74" s="38">
        <v>285868</v>
      </c>
      <c r="D74" s="36" t="s">
        <v>90</v>
      </c>
      <c r="E74" s="36"/>
      <c r="F74" s="36"/>
      <c r="G74" s="36" t="s">
        <v>4</v>
      </c>
      <c r="H74" s="39" t="s">
        <v>65</v>
      </c>
      <c r="I74" s="40">
        <v>4.54</v>
      </c>
      <c r="J74" s="39" t="s">
        <v>77</v>
      </c>
      <c r="K74" s="36" t="s">
        <v>87</v>
      </c>
      <c r="L74" s="39"/>
      <c r="M74" s="41"/>
      <c r="N74" s="41"/>
      <c r="O74" s="41"/>
      <c r="P74" s="25"/>
      <c r="Q74" s="25"/>
      <c r="R74" s="29"/>
      <c r="S74" s="29"/>
      <c r="Y74" s="26"/>
      <c r="Z74" s="26"/>
    </row>
    <row r="75" spans="1:26" x14ac:dyDescent="0.25">
      <c r="A75" s="36">
        <f t="shared" si="1"/>
        <v>71</v>
      </c>
      <c r="B75" s="37">
        <v>42396.551388888889</v>
      </c>
      <c r="C75" s="38">
        <v>285910</v>
      </c>
      <c r="D75" s="36" t="s">
        <v>90</v>
      </c>
      <c r="E75" s="36"/>
      <c r="F75" s="36"/>
      <c r="G75" s="36" t="s">
        <v>4</v>
      </c>
      <c r="H75" s="39" t="s">
        <v>65</v>
      </c>
      <c r="I75" s="40">
        <v>5.41</v>
      </c>
      <c r="J75" s="39" t="s">
        <v>77</v>
      </c>
      <c r="K75" s="36" t="s">
        <v>87</v>
      </c>
      <c r="L75" s="39"/>
      <c r="M75" s="41"/>
      <c r="N75" s="41"/>
      <c r="O75" s="41"/>
      <c r="P75" s="25"/>
      <c r="Q75" s="25"/>
      <c r="R75" s="46"/>
      <c r="S75" s="46">
        <f>SUM(I67:I75)</f>
        <v>45.53</v>
      </c>
      <c r="Y75" s="26"/>
      <c r="Z75" s="26"/>
    </row>
    <row r="76" spans="1:26" x14ac:dyDescent="0.25">
      <c r="A76" s="36">
        <f t="shared" si="1"/>
        <v>72</v>
      </c>
      <c r="B76" s="37">
        <v>42228.497916666667</v>
      </c>
      <c r="C76" s="38">
        <v>276643</v>
      </c>
      <c r="D76" s="36" t="s">
        <v>92</v>
      </c>
      <c r="E76" s="36"/>
      <c r="F76" s="36"/>
      <c r="G76" s="36" t="s">
        <v>4</v>
      </c>
      <c r="H76" s="39" t="s">
        <v>65</v>
      </c>
      <c r="I76" s="40">
        <v>5.39</v>
      </c>
      <c r="J76" s="39" t="s">
        <v>77</v>
      </c>
      <c r="K76" s="36" t="s">
        <v>71</v>
      </c>
      <c r="L76" s="39"/>
      <c r="M76" s="41"/>
      <c r="N76" s="41"/>
      <c r="O76" s="41"/>
      <c r="P76" s="25"/>
      <c r="Q76" s="25"/>
      <c r="R76" s="29"/>
      <c r="S76" s="29"/>
      <c r="Y76" s="26"/>
      <c r="Z76" s="26"/>
    </row>
    <row r="77" spans="1:26" x14ac:dyDescent="0.25">
      <c r="A77" s="36">
        <f t="shared" si="1"/>
        <v>73</v>
      </c>
      <c r="B77" s="37">
        <v>42228.504166666666</v>
      </c>
      <c r="C77" s="38">
        <v>276644</v>
      </c>
      <c r="D77" s="36" t="s">
        <v>92</v>
      </c>
      <c r="E77" s="36"/>
      <c r="F77" s="36"/>
      <c r="G77" s="36" t="s">
        <v>4</v>
      </c>
      <c r="H77" s="39" t="s">
        <v>65</v>
      </c>
      <c r="I77" s="40">
        <v>5.59</v>
      </c>
      <c r="J77" s="39" t="s">
        <v>77</v>
      </c>
      <c r="K77" s="36" t="s">
        <v>71</v>
      </c>
      <c r="L77" s="39"/>
      <c r="M77" s="41"/>
      <c r="N77" s="41"/>
      <c r="O77" s="41"/>
      <c r="P77" s="25"/>
      <c r="Q77" s="25"/>
      <c r="R77" s="29"/>
      <c r="S77" s="29"/>
      <c r="Y77" s="26"/>
      <c r="Z77" s="26"/>
    </row>
    <row r="78" spans="1:26" x14ac:dyDescent="0.25">
      <c r="A78" s="36">
        <f t="shared" si="1"/>
        <v>74</v>
      </c>
      <c r="B78" s="37">
        <v>42318.588194444441</v>
      </c>
      <c r="C78" s="38">
        <v>282082</v>
      </c>
      <c r="D78" s="36" t="s">
        <v>92</v>
      </c>
      <c r="E78" s="36"/>
      <c r="F78" s="36"/>
      <c r="G78" s="36" t="s">
        <v>4</v>
      </c>
      <c r="H78" s="39" t="s">
        <v>65</v>
      </c>
      <c r="I78" s="40">
        <v>4.3099999999999996</v>
      </c>
      <c r="J78" s="39" t="s">
        <v>77</v>
      </c>
      <c r="K78" s="36" t="s">
        <v>83</v>
      </c>
      <c r="L78" s="39"/>
      <c r="M78" s="41"/>
      <c r="N78" s="41"/>
      <c r="O78" s="41"/>
      <c r="P78" s="25"/>
      <c r="Q78" s="25"/>
      <c r="R78" s="29"/>
      <c r="S78" s="29"/>
      <c r="Y78" s="26"/>
      <c r="Z78" s="26"/>
    </row>
    <row r="79" spans="1:26" x14ac:dyDescent="0.25">
      <c r="A79" s="36">
        <f t="shared" si="1"/>
        <v>75</v>
      </c>
      <c r="B79" s="37">
        <v>42319.555555555555</v>
      </c>
      <c r="C79" s="38">
        <v>282163</v>
      </c>
      <c r="D79" s="36" t="s">
        <v>92</v>
      </c>
      <c r="E79" s="36"/>
      <c r="F79" s="36"/>
      <c r="G79" s="36" t="s">
        <v>4</v>
      </c>
      <c r="H79" s="39" t="s">
        <v>65</v>
      </c>
      <c r="I79" s="40">
        <v>4.6900000000000004</v>
      </c>
      <c r="J79" s="39" t="s">
        <v>77</v>
      </c>
      <c r="K79" s="36" t="s">
        <v>84</v>
      </c>
      <c r="L79" s="39"/>
      <c r="M79" s="41"/>
      <c r="N79" s="41"/>
      <c r="O79" s="41"/>
      <c r="P79" s="25"/>
      <c r="Q79" s="25"/>
      <c r="R79" s="29"/>
      <c r="S79" s="46">
        <f>SUM(I76:I79)</f>
        <v>19.98</v>
      </c>
      <c r="Y79" s="26"/>
      <c r="Z79" s="26"/>
    </row>
    <row r="80" spans="1:26" x14ac:dyDescent="0.25">
      <c r="A80" s="36">
        <f t="shared" si="1"/>
        <v>76</v>
      </c>
      <c r="B80" s="37">
        <v>42235.447916666664</v>
      </c>
      <c r="C80" s="38">
        <v>277069</v>
      </c>
      <c r="D80" s="36" t="s">
        <v>93</v>
      </c>
      <c r="E80" s="36"/>
      <c r="F80" s="36"/>
      <c r="G80" s="36" t="s">
        <v>4</v>
      </c>
      <c r="H80" s="39" t="s">
        <v>76</v>
      </c>
      <c r="I80" s="40">
        <v>12.35</v>
      </c>
      <c r="J80" s="39" t="s">
        <v>77</v>
      </c>
      <c r="K80" s="36" t="s">
        <v>80</v>
      </c>
      <c r="L80" s="39"/>
      <c r="M80" s="41"/>
      <c r="N80" s="41"/>
      <c r="O80" s="41"/>
      <c r="P80" s="25"/>
      <c r="Q80" s="25"/>
      <c r="R80" s="29"/>
      <c r="S80" s="29"/>
      <c r="Y80" s="26"/>
      <c r="Z80" s="26"/>
    </row>
    <row r="81" spans="1:26" x14ac:dyDescent="0.25">
      <c r="A81" s="36">
        <f t="shared" si="1"/>
        <v>77</v>
      </c>
      <c r="B81" s="37">
        <v>42235.574999999997</v>
      </c>
      <c r="C81" s="38">
        <v>277070</v>
      </c>
      <c r="D81" s="36" t="s">
        <v>93</v>
      </c>
      <c r="E81" s="36"/>
      <c r="F81" s="36"/>
      <c r="G81" s="36" t="s">
        <v>4</v>
      </c>
      <c r="H81" s="39" t="s">
        <v>65</v>
      </c>
      <c r="I81" s="40">
        <v>3.86</v>
      </c>
      <c r="J81" s="39" t="s">
        <v>77</v>
      </c>
      <c r="K81" s="36" t="s">
        <v>80</v>
      </c>
      <c r="L81" s="39"/>
      <c r="M81" s="41"/>
      <c r="N81" s="41"/>
      <c r="O81" s="41"/>
      <c r="P81" s="25"/>
      <c r="Q81" s="25"/>
      <c r="R81" s="29"/>
      <c r="S81" s="29"/>
      <c r="Y81" s="26"/>
      <c r="Z81" s="26"/>
    </row>
    <row r="82" spans="1:26" x14ac:dyDescent="0.25">
      <c r="A82" s="36">
        <f t="shared" si="1"/>
        <v>78</v>
      </c>
      <c r="B82" s="37">
        <v>42328.538888888892</v>
      </c>
      <c r="C82" s="38">
        <v>282712</v>
      </c>
      <c r="D82" s="36" t="s">
        <v>93</v>
      </c>
      <c r="E82" s="36"/>
      <c r="F82" s="36"/>
      <c r="G82" s="36" t="s">
        <v>4</v>
      </c>
      <c r="H82" s="39" t="s">
        <v>65</v>
      </c>
      <c r="I82" s="40">
        <v>5.66</v>
      </c>
      <c r="J82" s="39" t="s">
        <v>77</v>
      </c>
      <c r="K82" s="36" t="s">
        <v>94</v>
      </c>
      <c r="L82" s="39"/>
      <c r="M82" s="41"/>
      <c r="N82" s="41"/>
      <c r="O82" s="41"/>
      <c r="P82" s="25"/>
      <c r="Q82" s="25"/>
      <c r="R82" s="29"/>
      <c r="S82" s="29"/>
      <c r="Y82" s="26"/>
      <c r="Z82" s="26"/>
    </row>
    <row r="83" spans="1:26" x14ac:dyDescent="0.25">
      <c r="A83" s="36">
        <f t="shared" si="1"/>
        <v>79</v>
      </c>
      <c r="B83" s="37">
        <v>42328.540277777778</v>
      </c>
      <c r="C83" s="38">
        <v>282713</v>
      </c>
      <c r="D83" s="36" t="s">
        <v>93</v>
      </c>
      <c r="E83" s="36"/>
      <c r="F83" s="36"/>
      <c r="G83" s="36" t="s">
        <v>4</v>
      </c>
      <c r="H83" s="39" t="s">
        <v>65</v>
      </c>
      <c r="I83" s="40">
        <v>16.82</v>
      </c>
      <c r="J83" s="39" t="s">
        <v>77</v>
      </c>
      <c r="K83" s="36" t="s">
        <v>94</v>
      </c>
      <c r="L83" s="39"/>
      <c r="M83" s="41"/>
      <c r="N83" s="41"/>
      <c r="O83" s="41"/>
      <c r="P83" s="25"/>
      <c r="Q83" s="25"/>
      <c r="R83" s="46">
        <f>SUM(I56:I83)</f>
        <v>149.10999999999999</v>
      </c>
      <c r="S83" s="46">
        <f>SUM(I80:I83)</f>
        <v>38.69</v>
      </c>
      <c r="Y83" s="26"/>
      <c r="Z83" s="26"/>
    </row>
    <row r="84" spans="1:26" x14ac:dyDescent="0.25">
      <c r="A84" s="36">
        <f t="shared" si="1"/>
        <v>80</v>
      </c>
      <c r="B84" s="37">
        <v>42270.393055555556</v>
      </c>
      <c r="C84" s="38">
        <v>279154</v>
      </c>
      <c r="D84" s="36" t="s">
        <v>95</v>
      </c>
      <c r="E84" s="36"/>
      <c r="F84" s="36"/>
      <c r="G84" s="36" t="s">
        <v>5</v>
      </c>
      <c r="H84" s="39" t="s">
        <v>76</v>
      </c>
      <c r="I84" s="40">
        <v>8.34</v>
      </c>
      <c r="J84" s="39" t="s">
        <v>77</v>
      </c>
      <c r="K84" s="36" t="s">
        <v>89</v>
      </c>
      <c r="L84" s="39"/>
      <c r="M84" s="41"/>
      <c r="N84" s="41"/>
      <c r="O84" s="41"/>
      <c r="P84" s="25"/>
      <c r="Q84" s="25"/>
      <c r="R84" s="29"/>
      <c r="S84" s="29"/>
      <c r="Y84" s="26"/>
      <c r="Z84" s="26"/>
    </row>
    <row r="85" spans="1:26" x14ac:dyDescent="0.25">
      <c r="A85" s="36">
        <f t="shared" si="1"/>
        <v>81</v>
      </c>
      <c r="B85" s="37">
        <v>42270.395138888889</v>
      </c>
      <c r="C85" s="38">
        <v>279155</v>
      </c>
      <c r="D85" s="36" t="s">
        <v>95</v>
      </c>
      <c r="E85" s="36"/>
      <c r="F85" s="36"/>
      <c r="G85" s="36" t="s">
        <v>5</v>
      </c>
      <c r="H85" s="39" t="s">
        <v>76</v>
      </c>
      <c r="I85" s="40">
        <v>12.17</v>
      </c>
      <c r="J85" s="39" t="s">
        <v>77</v>
      </c>
      <c r="K85" s="36" t="s">
        <v>89</v>
      </c>
      <c r="L85" s="39"/>
      <c r="M85" s="41"/>
      <c r="N85" s="41"/>
      <c r="O85" s="41"/>
      <c r="P85" s="25"/>
      <c r="Q85" s="25"/>
      <c r="R85" s="29"/>
      <c r="S85" s="29"/>
      <c r="Y85" s="26"/>
      <c r="Z85" s="26"/>
    </row>
    <row r="86" spans="1:26" x14ac:dyDescent="0.25">
      <c r="A86" s="36">
        <f t="shared" si="1"/>
        <v>82</v>
      </c>
      <c r="B86" s="37">
        <v>42271.356249999997</v>
      </c>
      <c r="C86" s="38">
        <v>279231</v>
      </c>
      <c r="D86" s="36" t="s">
        <v>95</v>
      </c>
      <c r="E86" s="36"/>
      <c r="F86" s="36"/>
      <c r="G86" s="36" t="s">
        <v>5</v>
      </c>
      <c r="H86" s="39" t="s">
        <v>65</v>
      </c>
      <c r="I86" s="40">
        <v>12.53</v>
      </c>
      <c r="J86" s="39" t="s">
        <v>77</v>
      </c>
      <c r="K86" s="36" t="s">
        <v>89</v>
      </c>
      <c r="L86" s="39"/>
      <c r="M86" s="41"/>
      <c r="N86" s="41"/>
      <c r="O86" s="41"/>
      <c r="P86" s="25"/>
      <c r="Q86" s="25"/>
      <c r="R86" s="29"/>
      <c r="S86" s="29"/>
      <c r="Y86" s="26"/>
      <c r="Z86" s="26"/>
    </row>
    <row r="87" spans="1:26" x14ac:dyDescent="0.25">
      <c r="A87" s="36">
        <f t="shared" si="1"/>
        <v>83</v>
      </c>
      <c r="B87" s="37">
        <v>42271.355555555558</v>
      </c>
      <c r="C87" s="38">
        <v>279232</v>
      </c>
      <c r="D87" s="36" t="s">
        <v>95</v>
      </c>
      <c r="E87" s="36"/>
      <c r="F87" s="36"/>
      <c r="G87" s="36" t="s">
        <v>5</v>
      </c>
      <c r="H87" s="39" t="s">
        <v>65</v>
      </c>
      <c r="I87" s="40">
        <v>15.23</v>
      </c>
      <c r="J87" s="39" t="s">
        <v>77</v>
      </c>
      <c r="K87" s="36" t="s">
        <v>89</v>
      </c>
      <c r="L87" s="39"/>
      <c r="M87" s="41"/>
      <c r="N87" s="41"/>
      <c r="O87" s="41"/>
      <c r="P87" s="25"/>
      <c r="Q87" s="25"/>
      <c r="R87" s="29"/>
      <c r="S87" s="29"/>
      <c r="Y87" s="26"/>
      <c r="Z87" s="26"/>
    </row>
    <row r="88" spans="1:26" x14ac:dyDescent="0.25">
      <c r="A88" s="36">
        <f t="shared" si="1"/>
        <v>84</v>
      </c>
      <c r="B88" s="37">
        <v>42272.339583333334</v>
      </c>
      <c r="C88" s="38">
        <v>279315</v>
      </c>
      <c r="D88" s="36" t="s">
        <v>95</v>
      </c>
      <c r="E88" s="36"/>
      <c r="F88" s="36"/>
      <c r="G88" s="36" t="s">
        <v>5</v>
      </c>
      <c r="H88" s="39" t="s">
        <v>65</v>
      </c>
      <c r="I88" s="40">
        <v>16.510000000000002</v>
      </c>
      <c r="J88" s="39" t="s">
        <v>77</v>
      </c>
      <c r="K88" s="36" t="s">
        <v>89</v>
      </c>
      <c r="L88" s="39"/>
      <c r="M88" s="41"/>
      <c r="N88" s="41"/>
      <c r="O88" s="41"/>
      <c r="P88" s="25"/>
      <c r="Q88" s="25"/>
      <c r="R88" s="29"/>
      <c r="S88" s="29"/>
      <c r="Y88" s="26"/>
      <c r="Z88" s="26"/>
    </row>
    <row r="89" spans="1:26" x14ac:dyDescent="0.25">
      <c r="A89" s="36">
        <f t="shared" si="1"/>
        <v>85</v>
      </c>
      <c r="B89" s="37">
        <v>42272.34097222222</v>
      </c>
      <c r="C89" s="38">
        <v>279316</v>
      </c>
      <c r="D89" s="36" t="s">
        <v>95</v>
      </c>
      <c r="E89" s="36"/>
      <c r="F89" s="36"/>
      <c r="G89" s="36" t="s">
        <v>5</v>
      </c>
      <c r="H89" s="39" t="s">
        <v>65</v>
      </c>
      <c r="I89" s="40">
        <v>6.62</v>
      </c>
      <c r="J89" s="39" t="s">
        <v>77</v>
      </c>
      <c r="K89" s="36" t="s">
        <v>89</v>
      </c>
      <c r="L89" s="39"/>
      <c r="M89" s="41"/>
      <c r="N89" s="41"/>
      <c r="O89" s="41"/>
      <c r="P89" s="25"/>
      <c r="Q89" s="25"/>
      <c r="R89" s="46"/>
      <c r="S89" s="29"/>
      <c r="Y89" s="26"/>
      <c r="Z89" s="26"/>
    </row>
    <row r="90" spans="1:26" x14ac:dyDescent="0.25">
      <c r="A90" s="36">
        <f t="shared" si="1"/>
        <v>86</v>
      </c>
      <c r="B90" s="37">
        <v>42276.354166666664</v>
      </c>
      <c r="C90" s="38">
        <v>279491</v>
      </c>
      <c r="D90" s="36" t="s">
        <v>95</v>
      </c>
      <c r="E90" s="36"/>
      <c r="F90" s="36"/>
      <c r="G90" s="36" t="s">
        <v>5</v>
      </c>
      <c r="H90" s="39" t="s">
        <v>65</v>
      </c>
      <c r="I90" s="40">
        <v>15.46</v>
      </c>
      <c r="J90" s="39" t="s">
        <v>77</v>
      </c>
      <c r="K90" s="36" t="s">
        <v>91</v>
      </c>
      <c r="L90" s="39"/>
      <c r="M90" s="41"/>
      <c r="N90" s="41"/>
      <c r="O90" s="41"/>
      <c r="P90" s="25"/>
      <c r="Q90" s="25"/>
      <c r="R90" s="29"/>
      <c r="S90" s="29"/>
      <c r="Y90" s="26"/>
      <c r="Z90" s="26"/>
    </row>
    <row r="91" spans="1:26" x14ac:dyDescent="0.25">
      <c r="A91" s="36">
        <f t="shared" si="1"/>
        <v>87</v>
      </c>
      <c r="B91" s="37">
        <v>42300.348611111112</v>
      </c>
      <c r="C91" s="38">
        <v>281007</v>
      </c>
      <c r="D91" s="36" t="s">
        <v>95</v>
      </c>
      <c r="E91" s="36"/>
      <c r="F91" s="36"/>
      <c r="G91" s="36" t="s">
        <v>5</v>
      </c>
      <c r="H91" s="39" t="s">
        <v>65</v>
      </c>
      <c r="I91" s="40">
        <v>9.85</v>
      </c>
      <c r="J91" s="39" t="s">
        <v>77</v>
      </c>
      <c r="K91" s="36" t="s">
        <v>96</v>
      </c>
      <c r="L91" s="39"/>
      <c r="M91" s="41"/>
      <c r="N91" s="41"/>
      <c r="O91" s="41"/>
      <c r="P91" s="25"/>
      <c r="Q91" s="25"/>
      <c r="R91" s="29"/>
      <c r="S91" s="29"/>
      <c r="Y91" s="26"/>
      <c r="Z91" s="26"/>
    </row>
    <row r="92" spans="1:26" x14ac:dyDescent="0.25">
      <c r="A92" s="36">
        <f t="shared" si="1"/>
        <v>88</v>
      </c>
      <c r="B92" s="37">
        <v>42355.370138888888</v>
      </c>
      <c r="C92" s="38">
        <v>284051</v>
      </c>
      <c r="D92" s="36" t="s">
        <v>95</v>
      </c>
      <c r="E92" s="36"/>
      <c r="F92" s="36"/>
      <c r="G92" s="36" t="s">
        <v>5</v>
      </c>
      <c r="H92" s="39" t="s">
        <v>65</v>
      </c>
      <c r="I92" s="40">
        <v>4.05</v>
      </c>
      <c r="J92" s="39" t="s">
        <v>77</v>
      </c>
      <c r="K92" s="36" t="s">
        <v>97</v>
      </c>
      <c r="L92" s="39"/>
      <c r="M92" s="41"/>
      <c r="N92" s="41"/>
      <c r="O92" s="41"/>
      <c r="P92" s="25"/>
      <c r="Q92" s="25"/>
      <c r="R92" s="29"/>
      <c r="S92" s="29"/>
      <c r="Y92" s="26"/>
      <c r="Z92" s="26"/>
    </row>
    <row r="93" spans="1:26" x14ac:dyDescent="0.25">
      <c r="A93" s="36">
        <f t="shared" si="1"/>
        <v>89</v>
      </c>
      <c r="B93" s="37">
        <v>42356.352083333331</v>
      </c>
      <c r="C93" s="38">
        <v>284114</v>
      </c>
      <c r="D93" s="36" t="s">
        <v>95</v>
      </c>
      <c r="E93" s="36"/>
      <c r="F93" s="36"/>
      <c r="G93" s="36" t="s">
        <v>5</v>
      </c>
      <c r="H93" s="39" t="s">
        <v>65</v>
      </c>
      <c r="I93" s="40">
        <v>4.26</v>
      </c>
      <c r="J93" s="39" t="s">
        <v>77</v>
      </c>
      <c r="K93" s="36" t="s">
        <v>97</v>
      </c>
      <c r="L93" s="39"/>
      <c r="M93" s="41"/>
      <c r="N93" s="41"/>
      <c r="O93" s="41"/>
      <c r="P93" s="25"/>
      <c r="Q93" s="25"/>
      <c r="R93" s="29"/>
      <c r="S93" s="29"/>
      <c r="Y93" s="26"/>
      <c r="Z93" s="26"/>
    </row>
    <row r="94" spans="1:26" x14ac:dyDescent="0.25">
      <c r="A94" s="36">
        <f t="shared" si="1"/>
        <v>90</v>
      </c>
      <c r="B94" s="37">
        <v>42384.385416666664</v>
      </c>
      <c r="C94" s="38">
        <v>285481</v>
      </c>
      <c r="D94" s="36" t="s">
        <v>95</v>
      </c>
      <c r="E94" s="36"/>
      <c r="F94" s="36"/>
      <c r="G94" s="36" t="s">
        <v>5</v>
      </c>
      <c r="H94" s="39" t="s">
        <v>65</v>
      </c>
      <c r="I94" s="40">
        <v>10.31</v>
      </c>
      <c r="J94" s="39" t="s">
        <v>77</v>
      </c>
      <c r="K94" s="36" t="s">
        <v>97</v>
      </c>
      <c r="L94" s="39"/>
      <c r="M94" s="41"/>
      <c r="N94" s="41"/>
      <c r="O94" s="41"/>
      <c r="P94" s="25"/>
      <c r="Q94" s="25"/>
      <c r="R94" s="46"/>
      <c r="S94" s="29"/>
      <c r="Y94" s="26"/>
      <c r="Z94" s="26"/>
    </row>
    <row r="95" spans="1:26" x14ac:dyDescent="0.25">
      <c r="A95" s="36">
        <f t="shared" si="1"/>
        <v>91</v>
      </c>
      <c r="B95" s="37">
        <v>42390.517361111109</v>
      </c>
      <c r="C95" s="38">
        <v>285743</v>
      </c>
      <c r="D95" s="36" t="s">
        <v>95</v>
      </c>
      <c r="E95" s="36"/>
      <c r="F95" s="36"/>
      <c r="G95" s="36" t="s">
        <v>5</v>
      </c>
      <c r="H95" s="39" t="s">
        <v>65</v>
      </c>
      <c r="I95" s="40">
        <v>4.88</v>
      </c>
      <c r="J95" s="39" t="s">
        <v>77</v>
      </c>
      <c r="K95" s="36" t="s">
        <v>87</v>
      </c>
      <c r="L95" s="39"/>
      <c r="M95" s="41"/>
      <c r="N95" s="41"/>
      <c r="O95" s="41"/>
      <c r="P95" s="25"/>
      <c r="Q95" s="25"/>
      <c r="R95" s="29"/>
      <c r="S95" s="29"/>
      <c r="Y95" s="26"/>
      <c r="Z95" s="26"/>
    </row>
    <row r="96" spans="1:26" x14ac:dyDescent="0.25">
      <c r="A96" s="47">
        <f t="shared" si="1"/>
        <v>92</v>
      </c>
      <c r="B96" s="48">
        <v>42403.373611111114</v>
      </c>
      <c r="C96" s="49">
        <v>286261</v>
      </c>
      <c r="D96" s="47" t="s">
        <v>95</v>
      </c>
      <c r="E96" s="47"/>
      <c r="F96" s="47"/>
      <c r="G96" s="47" t="s">
        <v>5</v>
      </c>
      <c r="H96" s="50" t="s">
        <v>65</v>
      </c>
      <c r="I96" s="51">
        <v>12.63</v>
      </c>
      <c r="J96" s="50" t="s">
        <v>77</v>
      </c>
      <c r="K96" s="52" t="s">
        <v>98</v>
      </c>
      <c r="L96" s="39"/>
      <c r="M96" s="41"/>
      <c r="N96" s="41"/>
      <c r="O96" s="41"/>
      <c r="P96" s="25"/>
      <c r="Q96" s="25"/>
      <c r="R96" s="46">
        <f>SUM(I84:I96)</f>
        <v>132.84</v>
      </c>
      <c r="S96" s="46">
        <f>SUM(I84:I96)</f>
        <v>132.84</v>
      </c>
      <c r="Y96" s="26"/>
      <c r="Z96" s="26"/>
    </row>
    <row r="97" spans="1:26" ht="18" customHeight="1" x14ac:dyDescent="0.25">
      <c r="A97" s="53" t="s">
        <v>99</v>
      </c>
      <c r="B97" s="41"/>
      <c r="C97" s="54"/>
      <c r="D97" s="54"/>
      <c r="E97" s="54"/>
      <c r="F97" s="54"/>
      <c r="G97" s="55"/>
      <c r="H97" s="41"/>
      <c r="I97" s="40">
        <f>SUM(I5:I96)</f>
        <v>1157.25</v>
      </c>
      <c r="J97" s="41"/>
      <c r="K97" s="54"/>
      <c r="L97" s="41"/>
      <c r="M97" s="41"/>
      <c r="N97" s="41"/>
      <c r="O97" s="41"/>
      <c r="P97" s="25"/>
      <c r="Q97" s="25"/>
      <c r="R97" s="56">
        <f>SUM(R5:R96)</f>
        <v>1157.25</v>
      </c>
      <c r="S97" s="46">
        <f>SUM(S96,S83,S79,S75,S66,S62,S55,S44,S8)</f>
        <v>1157.25</v>
      </c>
      <c r="Y97" s="26"/>
      <c r="Z97" s="26"/>
    </row>
    <row r="98" spans="1:26" ht="14.25" customHeight="1" x14ac:dyDescent="0.25">
      <c r="A98" s="57" t="s">
        <v>65</v>
      </c>
      <c r="B98" s="57"/>
      <c r="C98" s="58">
        <v>1077.95</v>
      </c>
      <c r="D98" s="54"/>
      <c r="E98" s="54"/>
      <c r="F98" s="54"/>
      <c r="G98" s="58">
        <v>1077.95</v>
      </c>
      <c r="H98" s="58"/>
      <c r="I98" s="59"/>
      <c r="J98" s="41"/>
      <c r="K98" s="54"/>
      <c r="L98" s="41"/>
      <c r="M98" s="41"/>
      <c r="N98" s="41"/>
      <c r="O98" s="41"/>
    </row>
    <row r="99" spans="1:26" ht="14.25" customHeight="1" x14ac:dyDescent="0.25">
      <c r="A99" s="57" t="s">
        <v>76</v>
      </c>
      <c r="B99" s="57"/>
      <c r="C99" s="60">
        <v>79.3</v>
      </c>
      <c r="D99" s="54"/>
      <c r="E99" s="54"/>
      <c r="F99" s="54"/>
      <c r="G99" s="61">
        <v>79.3</v>
      </c>
      <c r="H99" s="61"/>
      <c r="I99" s="59"/>
      <c r="J99" s="41"/>
      <c r="K99" s="54"/>
      <c r="L99" s="41"/>
      <c r="M99" s="41"/>
      <c r="N99" s="41"/>
      <c r="O99" s="41"/>
    </row>
    <row r="100" spans="1:26" ht="12.75" customHeight="1" x14ac:dyDescent="0.25">
      <c r="A100" s="54"/>
      <c r="B100" s="41"/>
      <c r="C100" s="58">
        <f>SUM(G100)</f>
        <v>1157.25</v>
      </c>
      <c r="D100" s="62"/>
      <c r="E100" s="62"/>
      <c r="F100" s="62"/>
      <c r="G100" s="63">
        <f>SUM(G98:G99)</f>
        <v>1157.25</v>
      </c>
      <c r="H100" s="64"/>
      <c r="I100" s="54"/>
      <c r="J100" s="41"/>
      <c r="K100" s="54"/>
      <c r="L100" s="41"/>
      <c r="M100" s="41"/>
      <c r="N100" s="41"/>
      <c r="O100" s="41"/>
    </row>
    <row r="101" spans="1:26" ht="12.75" customHeight="1" thickBot="1" x14ac:dyDescent="0.3">
      <c r="A101" s="65" t="s">
        <v>53</v>
      </c>
      <c r="B101" s="65" t="s">
        <v>8</v>
      </c>
      <c r="C101" s="66" t="s">
        <v>37</v>
      </c>
      <c r="D101" s="65" t="s">
        <v>38</v>
      </c>
      <c r="E101" s="65"/>
      <c r="F101" s="65"/>
      <c r="G101" s="65" t="s">
        <v>39</v>
      </c>
      <c r="H101" s="41"/>
      <c r="I101" s="54"/>
      <c r="J101" s="41"/>
      <c r="K101" s="54"/>
      <c r="L101" s="41"/>
      <c r="M101" s="41"/>
      <c r="N101" s="41"/>
      <c r="O101" s="41"/>
    </row>
    <row r="102" spans="1:26" ht="12.75" customHeight="1" x14ac:dyDescent="0.25">
      <c r="A102" s="39" t="s">
        <v>63</v>
      </c>
      <c r="B102" s="36" t="s">
        <v>40</v>
      </c>
      <c r="C102" s="39" t="s">
        <v>41</v>
      </c>
      <c r="D102" s="40">
        <f>SUM(I5:I8)</f>
        <v>9.9700000000000006</v>
      </c>
      <c r="E102" s="40"/>
      <c r="F102" s="40"/>
      <c r="G102" s="36">
        <f>COUNT(I5:I8)</f>
        <v>4</v>
      </c>
      <c r="H102" s="41"/>
      <c r="I102" s="54"/>
      <c r="J102" s="41"/>
      <c r="K102" s="54"/>
      <c r="L102" s="41"/>
      <c r="M102" s="41"/>
      <c r="N102" s="41"/>
      <c r="O102" s="41"/>
    </row>
    <row r="103" spans="1:26" ht="12.75" customHeight="1" x14ac:dyDescent="0.25">
      <c r="A103" s="39" t="s">
        <v>75</v>
      </c>
      <c r="B103" s="36" t="s">
        <v>11</v>
      </c>
      <c r="C103" s="39" t="s">
        <v>42</v>
      </c>
      <c r="D103" s="40">
        <f>SUM(I9:I55)</f>
        <v>865.33000000000015</v>
      </c>
      <c r="E103" s="40"/>
      <c r="F103" s="40"/>
      <c r="G103" s="36">
        <f>COUNT(I9:I55)</f>
        <v>47</v>
      </c>
      <c r="H103" s="41"/>
      <c r="I103" s="54"/>
      <c r="J103" s="41"/>
      <c r="K103" s="54"/>
      <c r="L103" s="41"/>
      <c r="M103" s="41"/>
      <c r="N103" s="41"/>
      <c r="O103" s="41"/>
    </row>
    <row r="104" spans="1:26" ht="12.75" customHeight="1" x14ac:dyDescent="0.25">
      <c r="A104" s="39" t="s">
        <v>86</v>
      </c>
      <c r="B104" s="36" t="s">
        <v>4</v>
      </c>
      <c r="C104" s="39" t="s">
        <v>43</v>
      </c>
      <c r="D104" s="40">
        <f>SUM(I56:I62)</f>
        <v>32.839999999999996</v>
      </c>
      <c r="E104" s="40"/>
      <c r="F104" s="40"/>
      <c r="G104" s="36">
        <f>COUNT(I56:I62)</f>
        <v>7</v>
      </c>
      <c r="H104" s="41"/>
      <c r="I104" s="54"/>
      <c r="J104" s="41"/>
      <c r="K104" s="54"/>
      <c r="L104" s="41"/>
      <c r="M104" s="41"/>
      <c r="N104" s="41"/>
      <c r="O104" s="41"/>
    </row>
    <row r="105" spans="1:26" ht="12.75" customHeight="1" x14ac:dyDescent="0.25">
      <c r="A105" s="39" t="s">
        <v>88</v>
      </c>
      <c r="B105" s="36" t="s">
        <v>4</v>
      </c>
      <c r="C105" s="39" t="s">
        <v>44</v>
      </c>
      <c r="D105" s="40">
        <f>SUM(I63:I66)</f>
        <v>12.07</v>
      </c>
      <c r="E105" s="40"/>
      <c r="F105" s="40"/>
      <c r="G105" s="36">
        <f>COUNT(I63:I66)</f>
        <v>4</v>
      </c>
      <c r="H105" s="41"/>
      <c r="I105" s="54"/>
      <c r="J105" s="41"/>
      <c r="K105" s="54"/>
      <c r="L105" s="41"/>
      <c r="M105" s="41"/>
      <c r="N105" s="41"/>
      <c r="O105" s="41"/>
    </row>
    <row r="106" spans="1:26" ht="12.75" customHeight="1" x14ac:dyDescent="0.25">
      <c r="A106" s="39" t="s">
        <v>90</v>
      </c>
      <c r="B106" s="36" t="s">
        <v>4</v>
      </c>
      <c r="C106" s="39" t="s">
        <v>45</v>
      </c>
      <c r="D106" s="40">
        <f>SUM(I67:I75)</f>
        <v>45.53</v>
      </c>
      <c r="E106" s="40"/>
      <c r="F106" s="40"/>
      <c r="G106" s="36">
        <f>COUNT(I67:I75)</f>
        <v>9</v>
      </c>
      <c r="H106" s="41"/>
      <c r="I106" s="54"/>
      <c r="J106" s="41"/>
      <c r="K106" s="54"/>
      <c r="L106" s="41"/>
      <c r="M106" s="41"/>
      <c r="N106" s="41"/>
      <c r="O106" s="41"/>
    </row>
    <row r="107" spans="1:26" ht="12.75" customHeight="1" x14ac:dyDescent="0.25">
      <c r="A107" s="39" t="s">
        <v>92</v>
      </c>
      <c r="B107" s="36" t="s">
        <v>4</v>
      </c>
      <c r="C107" s="39" t="s">
        <v>46</v>
      </c>
      <c r="D107" s="40">
        <f>SUM(I76:I79)</f>
        <v>19.98</v>
      </c>
      <c r="E107" s="40"/>
      <c r="F107" s="40"/>
      <c r="G107" s="36">
        <f>COUNT(I76:I79)</f>
        <v>4</v>
      </c>
      <c r="H107" s="41"/>
      <c r="I107" s="54"/>
      <c r="J107" s="41"/>
      <c r="K107" s="54"/>
      <c r="L107" s="41"/>
      <c r="M107" s="41"/>
      <c r="N107" s="41"/>
      <c r="O107" s="41"/>
    </row>
    <row r="108" spans="1:26" ht="12.75" customHeight="1" x14ac:dyDescent="0.25">
      <c r="A108" s="39" t="s">
        <v>93</v>
      </c>
      <c r="B108" s="36" t="s">
        <v>4</v>
      </c>
      <c r="C108" s="39" t="s">
        <v>47</v>
      </c>
      <c r="D108" s="40">
        <f>SUM(I80:I83)</f>
        <v>38.69</v>
      </c>
      <c r="E108" s="40"/>
      <c r="F108" s="40"/>
      <c r="G108" s="36">
        <f>COUNT(I80:I83)</f>
        <v>4</v>
      </c>
      <c r="H108" s="41"/>
      <c r="I108" s="54"/>
      <c r="J108" s="41"/>
      <c r="K108" s="54"/>
      <c r="L108" s="41"/>
      <c r="M108" s="41"/>
      <c r="N108" s="41"/>
      <c r="O108" s="41"/>
    </row>
    <row r="109" spans="1:26" ht="12.75" customHeight="1" x14ac:dyDescent="0.25">
      <c r="A109" s="39" t="s">
        <v>95</v>
      </c>
      <c r="B109" s="36" t="s">
        <v>5</v>
      </c>
      <c r="C109" s="39" t="s">
        <v>48</v>
      </c>
      <c r="D109" s="40">
        <f>SUM(I84:I96)</f>
        <v>132.84</v>
      </c>
      <c r="E109" s="40"/>
      <c r="F109" s="40"/>
      <c r="G109" s="36">
        <f>COUNT(I84:I96)</f>
        <v>13</v>
      </c>
      <c r="H109" s="41"/>
      <c r="I109" s="54"/>
      <c r="J109" s="41"/>
      <c r="K109" s="54"/>
      <c r="L109" s="41"/>
      <c r="M109" s="41"/>
      <c r="N109" s="41"/>
      <c r="O109" s="41"/>
    </row>
    <row r="110" spans="1:26" ht="18.600000000000001" customHeight="1" x14ac:dyDescent="0.25">
      <c r="A110" s="67"/>
      <c r="C110" s="68" t="s">
        <v>100</v>
      </c>
      <c r="D110" s="69">
        <f>SUM(D102:D109)</f>
        <v>1157.2500000000002</v>
      </c>
      <c r="E110" s="69"/>
      <c r="F110" s="69"/>
      <c r="G110" s="68">
        <f>SUM(G102:G109)</f>
        <v>92</v>
      </c>
    </row>
    <row r="111" spans="1:26" ht="12.75" customHeight="1" x14ac:dyDescent="0.25">
      <c r="A111" s="30" t="s">
        <v>101</v>
      </c>
    </row>
    <row r="112" spans="1:26" ht="12.75" customHeight="1" thickBot="1" x14ac:dyDescent="0.3"/>
    <row r="113" spans="1:35" ht="12.75" customHeight="1" x14ac:dyDescent="0.25">
      <c r="A113" s="70"/>
      <c r="B113" s="71"/>
      <c r="C113" s="72"/>
      <c r="D113" s="72"/>
      <c r="E113" s="460" t="s">
        <v>102</v>
      </c>
      <c r="F113" s="460"/>
      <c r="G113" s="460"/>
      <c r="H113" s="460"/>
      <c r="I113" s="460"/>
      <c r="J113" s="460"/>
      <c r="K113" s="460"/>
      <c r="L113" s="460"/>
      <c r="M113" s="460"/>
      <c r="N113" s="461"/>
      <c r="O113" s="71"/>
      <c r="P113" s="73"/>
      <c r="Q113" s="73"/>
      <c r="R113" s="100"/>
    </row>
    <row r="114" spans="1:35" ht="12.75" customHeight="1" thickBot="1" x14ac:dyDescent="0.3">
      <c r="A114" s="74" t="s">
        <v>57</v>
      </c>
      <c r="B114" s="75" t="s">
        <v>103</v>
      </c>
      <c r="C114" s="76"/>
      <c r="D114" s="76"/>
      <c r="E114" s="75" t="s">
        <v>104</v>
      </c>
      <c r="F114" s="75" t="s">
        <v>105</v>
      </c>
      <c r="G114" s="75" t="s">
        <v>106</v>
      </c>
      <c r="H114" s="75" t="s">
        <v>107</v>
      </c>
      <c r="I114" s="75" t="s">
        <v>108</v>
      </c>
      <c r="J114" s="75" t="s">
        <v>109</v>
      </c>
      <c r="K114" s="75" t="s">
        <v>110</v>
      </c>
      <c r="L114" s="75"/>
      <c r="M114" s="75" t="s">
        <v>111</v>
      </c>
      <c r="N114" s="75" t="s">
        <v>5</v>
      </c>
      <c r="O114" s="75" t="s">
        <v>112</v>
      </c>
      <c r="P114" s="75" t="s">
        <v>113</v>
      </c>
      <c r="Q114" s="77" t="s">
        <v>114</v>
      </c>
      <c r="R114" s="101" t="s">
        <v>115</v>
      </c>
      <c r="T114" s="78"/>
      <c r="U114" s="25"/>
      <c r="V114" s="24"/>
      <c r="W114" s="25"/>
      <c r="X114" s="25"/>
      <c r="AA114" s="26"/>
      <c r="AB114" s="26"/>
      <c r="AC114" s="26"/>
      <c r="AD114" s="26"/>
      <c r="AE114" s="26"/>
      <c r="AF114" s="26"/>
      <c r="AG114" s="26"/>
      <c r="AH114" s="26"/>
      <c r="AI114" s="26"/>
    </row>
    <row r="115" spans="1:35" ht="12.75" customHeight="1" thickTop="1" x14ac:dyDescent="0.25">
      <c r="A115" s="79" t="s">
        <v>82</v>
      </c>
      <c r="B115" s="80">
        <v>81.27</v>
      </c>
      <c r="C115" s="81"/>
      <c r="D115" s="81"/>
      <c r="E115" s="82">
        <v>72.819999999999993</v>
      </c>
      <c r="F115" s="82"/>
      <c r="G115" s="82">
        <v>4.32</v>
      </c>
      <c r="H115" s="82"/>
      <c r="I115" s="82">
        <v>4.13</v>
      </c>
      <c r="J115" s="82"/>
      <c r="K115" s="82"/>
      <c r="L115" s="82"/>
      <c r="M115" s="82"/>
      <c r="N115" s="82"/>
      <c r="O115" s="83">
        <v>2211.64</v>
      </c>
      <c r="P115" s="83">
        <v>2948.8533333333335</v>
      </c>
      <c r="Q115" s="84">
        <f t="shared" ref="Q115:Q131" si="2">B115/O115</f>
        <v>3.6746486769998733E-2</v>
      </c>
      <c r="R115" s="102" t="s">
        <v>116</v>
      </c>
      <c r="T115" s="67"/>
      <c r="U115" s="25"/>
      <c r="V115" s="24"/>
      <c r="W115" s="25"/>
      <c r="X115" s="25"/>
      <c r="AA115" s="26"/>
      <c r="AB115" s="26"/>
      <c r="AC115" s="26"/>
      <c r="AD115" s="26"/>
      <c r="AE115" s="26"/>
      <c r="AF115" s="26"/>
      <c r="AG115" s="26"/>
      <c r="AH115" s="26"/>
      <c r="AI115" s="26"/>
    </row>
    <row r="116" spans="1:35" ht="12.75" customHeight="1" x14ac:dyDescent="0.25">
      <c r="A116" s="79" t="s">
        <v>89</v>
      </c>
      <c r="B116" s="80">
        <v>73.75</v>
      </c>
      <c r="C116" s="81"/>
      <c r="D116" s="81"/>
      <c r="E116" s="82"/>
      <c r="F116" s="82"/>
      <c r="G116" s="82"/>
      <c r="H116" s="82">
        <v>2.35</v>
      </c>
      <c r="I116" s="82"/>
      <c r="J116" s="82"/>
      <c r="K116" s="82"/>
      <c r="L116" s="82"/>
      <c r="M116" s="82"/>
      <c r="N116" s="82">
        <v>71.400000000000006</v>
      </c>
      <c r="O116" s="83">
        <v>1178.48</v>
      </c>
      <c r="P116" s="83">
        <v>1571.3066666666666</v>
      </c>
      <c r="Q116" s="84">
        <f t="shared" si="2"/>
        <v>6.2580612314167394E-2</v>
      </c>
      <c r="R116" s="103" t="s">
        <v>117</v>
      </c>
      <c r="T116" s="67"/>
      <c r="U116" s="25"/>
      <c r="V116" s="24"/>
      <c r="W116" s="25"/>
      <c r="X116" s="25"/>
      <c r="AA116" s="26"/>
      <c r="AB116" s="26"/>
      <c r="AC116" s="26"/>
      <c r="AD116" s="26"/>
      <c r="AE116" s="26"/>
      <c r="AF116" s="26"/>
      <c r="AG116" s="26"/>
      <c r="AH116" s="26"/>
      <c r="AI116" s="26"/>
    </row>
    <row r="117" spans="1:35" ht="12.75" customHeight="1" x14ac:dyDescent="0.25">
      <c r="A117" s="79" t="s">
        <v>91</v>
      </c>
      <c r="B117" s="80">
        <v>20.010000000000002</v>
      </c>
      <c r="C117" s="81"/>
      <c r="D117" s="81"/>
      <c r="E117" s="82"/>
      <c r="F117" s="82"/>
      <c r="G117" s="82"/>
      <c r="H117" s="82"/>
      <c r="I117" s="82">
        <v>4.55</v>
      </c>
      <c r="J117" s="82"/>
      <c r="K117" s="82"/>
      <c r="L117" s="82"/>
      <c r="M117" s="82"/>
      <c r="N117" s="82">
        <v>15.46</v>
      </c>
      <c r="O117" s="83">
        <v>967.2</v>
      </c>
      <c r="P117" s="83">
        <v>1289.5999999999999</v>
      </c>
      <c r="Q117" s="84">
        <f t="shared" si="2"/>
        <v>2.0688585607940447E-2</v>
      </c>
      <c r="R117" s="102" t="s">
        <v>118</v>
      </c>
      <c r="T117" s="67"/>
      <c r="U117" s="25"/>
      <c r="V117" s="24"/>
      <c r="W117" s="25"/>
      <c r="X117" s="25"/>
      <c r="AA117" s="26"/>
      <c r="AB117" s="26"/>
      <c r="AC117" s="26"/>
      <c r="AD117" s="26"/>
      <c r="AE117" s="26"/>
      <c r="AF117" s="26"/>
      <c r="AG117" s="26"/>
      <c r="AH117" s="26"/>
      <c r="AI117" s="26"/>
    </row>
    <row r="118" spans="1:35" ht="12.75" customHeight="1" x14ac:dyDescent="0.25">
      <c r="A118" s="79" t="s">
        <v>66</v>
      </c>
      <c r="B118" s="80">
        <v>58.52</v>
      </c>
      <c r="C118" s="81"/>
      <c r="D118" s="81"/>
      <c r="E118" s="82">
        <v>57.22</v>
      </c>
      <c r="F118" s="82"/>
      <c r="G118" s="82"/>
      <c r="H118" s="82"/>
      <c r="I118" s="82"/>
      <c r="J118" s="82"/>
      <c r="K118" s="82"/>
      <c r="L118" s="82"/>
      <c r="M118" s="82">
        <v>1.3</v>
      </c>
      <c r="N118" s="82"/>
      <c r="O118" s="83">
        <v>1913.82</v>
      </c>
      <c r="P118" s="83">
        <v>2551.7600000000002</v>
      </c>
      <c r="Q118" s="84">
        <f t="shared" si="2"/>
        <v>3.0577588278939506E-2</v>
      </c>
      <c r="R118" s="103" t="s">
        <v>119</v>
      </c>
      <c r="T118" s="67"/>
      <c r="U118" s="25"/>
      <c r="V118" s="24"/>
      <c r="W118" s="25"/>
      <c r="X118" s="25"/>
      <c r="AA118" s="26"/>
      <c r="AB118" s="26"/>
      <c r="AC118" s="26"/>
      <c r="AD118" s="26"/>
      <c r="AE118" s="26"/>
      <c r="AF118" s="26"/>
      <c r="AG118" s="26"/>
      <c r="AH118" s="26"/>
      <c r="AI118" s="26"/>
    </row>
    <row r="119" spans="1:35" ht="12.75" customHeight="1" x14ac:dyDescent="0.25">
      <c r="A119" s="79" t="s">
        <v>81</v>
      </c>
      <c r="B119" s="80">
        <v>121.79</v>
      </c>
      <c r="C119" s="81"/>
      <c r="D119" s="81"/>
      <c r="E119" s="82">
        <v>121.79</v>
      </c>
      <c r="F119" s="82"/>
      <c r="G119" s="82"/>
      <c r="H119" s="82"/>
      <c r="I119" s="82"/>
      <c r="J119" s="82"/>
      <c r="K119" s="82"/>
      <c r="L119" s="82"/>
      <c r="M119" s="82"/>
      <c r="N119" s="82"/>
      <c r="O119" s="83">
        <v>1250.92</v>
      </c>
      <c r="P119" s="83">
        <v>1667.8933333333334</v>
      </c>
      <c r="Q119" s="84">
        <f t="shared" si="2"/>
        <v>9.7360342787708248E-2</v>
      </c>
      <c r="R119" s="102" t="s">
        <v>120</v>
      </c>
      <c r="T119" s="67"/>
      <c r="U119" s="25"/>
      <c r="V119" s="24"/>
      <c r="W119" s="25"/>
      <c r="X119" s="25"/>
      <c r="AA119" s="26"/>
      <c r="AB119" s="26"/>
      <c r="AC119" s="26"/>
      <c r="AD119" s="26"/>
      <c r="AE119" s="26"/>
      <c r="AF119" s="26"/>
      <c r="AG119" s="26"/>
      <c r="AH119" s="26"/>
      <c r="AI119" s="26"/>
    </row>
    <row r="120" spans="1:35" ht="12.75" customHeight="1" x14ac:dyDescent="0.25">
      <c r="A120" s="79" t="s">
        <v>80</v>
      </c>
      <c r="B120" s="80">
        <v>191.22</v>
      </c>
      <c r="C120" s="81"/>
      <c r="D120" s="81"/>
      <c r="E120" s="82">
        <v>175.01</v>
      </c>
      <c r="F120" s="82"/>
      <c r="G120" s="82"/>
      <c r="H120" s="82"/>
      <c r="I120" s="82"/>
      <c r="J120" s="82"/>
      <c r="K120" s="82">
        <v>16.21</v>
      </c>
      <c r="L120" s="82"/>
      <c r="M120" s="82"/>
      <c r="N120" s="82"/>
      <c r="O120" s="83">
        <v>2716.78</v>
      </c>
      <c r="P120" s="83">
        <v>3622.3733333333334</v>
      </c>
      <c r="Q120" s="84">
        <f t="shared" si="2"/>
        <v>7.0384793763204959E-2</v>
      </c>
      <c r="R120" s="102" t="s">
        <v>121</v>
      </c>
      <c r="T120" s="67"/>
      <c r="U120" s="25"/>
      <c r="V120" s="24"/>
      <c r="W120" s="25"/>
      <c r="X120" s="25"/>
      <c r="AA120" s="26"/>
      <c r="AB120" s="26"/>
      <c r="AC120" s="26"/>
      <c r="AD120" s="26"/>
      <c r="AE120" s="26"/>
      <c r="AF120" s="26"/>
      <c r="AG120" s="26"/>
      <c r="AH120" s="26"/>
      <c r="AI120" s="26"/>
    </row>
    <row r="121" spans="1:35" ht="12.75" customHeight="1" x14ac:dyDescent="0.25">
      <c r="A121" s="79" t="s">
        <v>78</v>
      </c>
      <c r="B121" s="80">
        <v>173.38</v>
      </c>
      <c r="C121" s="81"/>
      <c r="D121" s="81"/>
      <c r="E121" s="82">
        <v>173.38</v>
      </c>
      <c r="F121" s="82"/>
      <c r="G121" s="82"/>
      <c r="H121" s="82"/>
      <c r="I121" s="82"/>
      <c r="J121" s="82"/>
      <c r="K121" s="82"/>
      <c r="L121" s="82"/>
      <c r="M121" s="82"/>
      <c r="N121" s="82"/>
      <c r="O121" s="83">
        <v>2943.52</v>
      </c>
      <c r="P121" s="83">
        <v>3924.6933333333332</v>
      </c>
      <c r="Q121" s="84">
        <f t="shared" si="2"/>
        <v>5.8902266673914225E-2</v>
      </c>
      <c r="R121" s="103" t="s">
        <v>122</v>
      </c>
      <c r="T121" s="67"/>
      <c r="U121" s="25"/>
      <c r="V121" s="24"/>
      <c r="W121" s="25"/>
      <c r="X121" s="25"/>
      <c r="AA121" s="26"/>
      <c r="AB121" s="26"/>
      <c r="AC121" s="26"/>
      <c r="AD121" s="26"/>
      <c r="AE121" s="26"/>
      <c r="AF121" s="26"/>
      <c r="AG121" s="26"/>
      <c r="AH121" s="26"/>
      <c r="AI121" s="26"/>
    </row>
    <row r="122" spans="1:35" ht="12.75" customHeight="1" x14ac:dyDescent="0.25">
      <c r="A122" s="79" t="s">
        <v>71</v>
      </c>
      <c r="B122" s="80">
        <v>231.81</v>
      </c>
      <c r="C122" s="81"/>
      <c r="D122" s="81"/>
      <c r="E122" s="82">
        <v>181.3</v>
      </c>
      <c r="F122" s="82"/>
      <c r="G122" s="82">
        <v>15.66</v>
      </c>
      <c r="H122" s="82">
        <v>6.81</v>
      </c>
      <c r="I122" s="82">
        <v>16.559999999999999</v>
      </c>
      <c r="J122" s="82">
        <v>10.98</v>
      </c>
      <c r="K122" s="82"/>
      <c r="L122" s="82"/>
      <c r="M122" s="82">
        <v>0.5</v>
      </c>
      <c r="N122" s="82"/>
      <c r="O122" s="83">
        <v>2782.32</v>
      </c>
      <c r="P122" s="83">
        <v>3709.76</v>
      </c>
      <c r="Q122" s="84">
        <f t="shared" si="2"/>
        <v>8.3315362718882083E-2</v>
      </c>
      <c r="R122" s="102" t="s">
        <v>123</v>
      </c>
      <c r="T122" s="67"/>
      <c r="U122" s="25"/>
      <c r="V122" s="24"/>
      <c r="W122" s="25"/>
      <c r="X122" s="25"/>
      <c r="AA122" s="26"/>
      <c r="AB122" s="26"/>
      <c r="AC122" s="26"/>
      <c r="AD122" s="26"/>
      <c r="AE122" s="26"/>
      <c r="AF122" s="26"/>
      <c r="AG122" s="26"/>
      <c r="AH122" s="26"/>
      <c r="AI122" s="26"/>
    </row>
    <row r="123" spans="1:35" ht="12.75" customHeight="1" x14ac:dyDescent="0.25">
      <c r="A123" s="79" t="s">
        <v>124</v>
      </c>
      <c r="B123" s="80">
        <v>9.85</v>
      </c>
      <c r="C123" s="81"/>
      <c r="D123" s="81"/>
      <c r="E123" s="82"/>
      <c r="F123" s="82"/>
      <c r="G123" s="82"/>
      <c r="H123" s="82"/>
      <c r="I123" s="82"/>
      <c r="J123" s="82"/>
      <c r="K123" s="82"/>
      <c r="L123" s="82"/>
      <c r="M123" s="82"/>
      <c r="N123" s="82">
        <v>9.85</v>
      </c>
      <c r="O123" s="83">
        <v>528.24</v>
      </c>
      <c r="P123" s="83">
        <v>704.32</v>
      </c>
      <c r="Q123" s="84">
        <f t="shared" si="2"/>
        <v>1.8646827199757684E-2</v>
      </c>
      <c r="R123" s="104" t="s">
        <v>125</v>
      </c>
      <c r="T123" s="67"/>
      <c r="U123" s="25"/>
      <c r="V123" s="24"/>
      <c r="W123" s="25"/>
      <c r="X123" s="25"/>
      <c r="AA123" s="26"/>
      <c r="AB123" s="26"/>
      <c r="AC123" s="26"/>
      <c r="AD123" s="26"/>
      <c r="AE123" s="26"/>
      <c r="AF123" s="26"/>
      <c r="AG123" s="26"/>
      <c r="AH123" s="26"/>
      <c r="AI123" s="26"/>
    </row>
    <row r="124" spans="1:35" ht="12.75" customHeight="1" x14ac:dyDescent="0.25">
      <c r="A124" s="79" t="s">
        <v>83</v>
      </c>
      <c r="B124" s="80">
        <v>34.020000000000003</v>
      </c>
      <c r="C124" s="81"/>
      <c r="D124" s="81"/>
      <c r="E124" s="82"/>
      <c r="F124" s="82">
        <v>25.36</v>
      </c>
      <c r="G124" s="82">
        <v>4.3499999999999996</v>
      </c>
      <c r="H124" s="82"/>
      <c r="I124" s="82"/>
      <c r="J124" s="82">
        <v>4.3099999999999996</v>
      </c>
      <c r="K124" s="82"/>
      <c r="L124" s="82"/>
      <c r="M124" s="82"/>
      <c r="N124" s="82"/>
      <c r="O124" s="83">
        <v>1658.3</v>
      </c>
      <c r="P124" s="83">
        <v>2211.0666666666666</v>
      </c>
      <c r="Q124" s="84">
        <f t="shared" si="2"/>
        <v>2.0514985225833688E-2</v>
      </c>
      <c r="R124" s="103" t="s">
        <v>126</v>
      </c>
      <c r="T124" s="67"/>
      <c r="U124" s="25"/>
      <c r="V124" s="24"/>
      <c r="W124" s="25"/>
      <c r="X124" s="25"/>
      <c r="AA124" s="26"/>
      <c r="AB124" s="26"/>
      <c r="AC124" s="26"/>
      <c r="AD124" s="26"/>
      <c r="AE124" s="26"/>
      <c r="AF124" s="26"/>
      <c r="AG124" s="26"/>
      <c r="AH124" s="26"/>
      <c r="AI124" s="26"/>
    </row>
    <row r="125" spans="1:35" ht="12.75" customHeight="1" x14ac:dyDescent="0.25">
      <c r="A125" s="79" t="s">
        <v>84</v>
      </c>
      <c r="B125" s="80">
        <v>66.05</v>
      </c>
      <c r="C125" s="81"/>
      <c r="D125" s="81"/>
      <c r="E125" s="82"/>
      <c r="F125" s="82">
        <v>58.45</v>
      </c>
      <c r="G125" s="82"/>
      <c r="H125" s="82">
        <v>2.91</v>
      </c>
      <c r="I125" s="82"/>
      <c r="J125" s="82">
        <v>4.6900000000000004</v>
      </c>
      <c r="K125" s="82"/>
      <c r="L125" s="82"/>
      <c r="M125" s="82"/>
      <c r="N125" s="82"/>
      <c r="O125" s="83">
        <v>1885.53</v>
      </c>
      <c r="P125" s="83">
        <v>2514.04</v>
      </c>
      <c r="Q125" s="84">
        <f t="shared" si="2"/>
        <v>3.5029938531871675E-2</v>
      </c>
      <c r="R125" s="103" t="s">
        <v>119</v>
      </c>
      <c r="T125" s="67"/>
      <c r="U125" s="25"/>
      <c r="V125" s="24"/>
      <c r="W125" s="25"/>
      <c r="X125" s="25"/>
      <c r="AA125" s="26"/>
      <c r="AB125" s="26"/>
      <c r="AC125" s="26"/>
      <c r="AD125" s="26"/>
      <c r="AE125" s="26"/>
      <c r="AF125" s="26"/>
      <c r="AG125" s="26"/>
      <c r="AH125" s="26"/>
      <c r="AI125" s="26"/>
    </row>
    <row r="126" spans="1:35" ht="12.75" customHeight="1" x14ac:dyDescent="0.25">
      <c r="A126" s="79" t="s">
        <v>94</v>
      </c>
      <c r="B126" s="80">
        <v>22.48</v>
      </c>
      <c r="C126" s="81"/>
      <c r="D126" s="81"/>
      <c r="E126" s="82"/>
      <c r="F126" s="82"/>
      <c r="G126" s="82"/>
      <c r="H126" s="82"/>
      <c r="I126" s="82"/>
      <c r="J126" s="82"/>
      <c r="K126" s="82">
        <v>22.48</v>
      </c>
      <c r="L126" s="82"/>
      <c r="M126" s="82"/>
      <c r="N126" s="82"/>
      <c r="O126" s="83">
        <v>355.48</v>
      </c>
      <c r="P126" s="83">
        <v>473.97333333333336</v>
      </c>
      <c r="Q126" s="84">
        <f t="shared" si="2"/>
        <v>6.3238438168110728E-2</v>
      </c>
      <c r="R126" s="103" t="s">
        <v>127</v>
      </c>
      <c r="T126" s="67"/>
      <c r="U126" s="25"/>
      <c r="V126" s="24"/>
      <c r="W126" s="25"/>
      <c r="X126" s="25"/>
      <c r="AA126" s="26"/>
      <c r="AB126" s="26"/>
      <c r="AC126" s="26"/>
      <c r="AD126" s="26"/>
      <c r="AE126" s="26"/>
      <c r="AF126" s="26"/>
      <c r="AG126" s="26"/>
      <c r="AH126" s="26"/>
      <c r="AI126" s="26"/>
    </row>
    <row r="127" spans="1:35" ht="12.75" customHeight="1" x14ac:dyDescent="0.25">
      <c r="A127" s="79" t="s">
        <v>73</v>
      </c>
      <c r="B127" s="80">
        <v>8.17</v>
      </c>
      <c r="C127" s="81"/>
      <c r="D127" s="81"/>
      <c r="E127" s="82"/>
      <c r="F127" s="82"/>
      <c r="G127" s="82"/>
      <c r="H127" s="82"/>
      <c r="I127" s="82"/>
      <c r="J127" s="82"/>
      <c r="K127" s="82"/>
      <c r="L127" s="82"/>
      <c r="M127" s="82">
        <v>8.17</v>
      </c>
      <c r="N127" s="82"/>
      <c r="O127" s="83">
        <v>692.09</v>
      </c>
      <c r="P127" s="83">
        <v>922.78666666666663</v>
      </c>
      <c r="Q127" s="84">
        <f t="shared" si="2"/>
        <v>1.1804823072143795E-2</v>
      </c>
      <c r="R127" s="103" t="s">
        <v>128</v>
      </c>
      <c r="T127" s="67"/>
      <c r="U127" s="25"/>
      <c r="V127" s="24"/>
      <c r="W127" s="25"/>
      <c r="X127" s="25"/>
      <c r="AA127" s="26"/>
      <c r="AB127" s="26"/>
      <c r="AC127" s="26"/>
      <c r="AD127" s="26"/>
      <c r="AE127" s="26"/>
      <c r="AF127" s="26"/>
      <c r="AG127" s="26"/>
      <c r="AH127" s="26"/>
      <c r="AI127" s="26"/>
    </row>
    <row r="128" spans="1:35" ht="12.75" customHeight="1" x14ac:dyDescent="0.25">
      <c r="A128" s="79" t="s">
        <v>97</v>
      </c>
      <c r="B128" s="80">
        <v>18.62</v>
      </c>
      <c r="C128" s="81"/>
      <c r="D128" s="81"/>
      <c r="E128" s="82"/>
      <c r="F128" s="82"/>
      <c r="G128" s="82"/>
      <c r="H128" s="82"/>
      <c r="I128" s="82"/>
      <c r="J128" s="82"/>
      <c r="K128" s="82"/>
      <c r="L128" s="82"/>
      <c r="M128" s="82"/>
      <c r="N128" s="82">
        <v>18.62</v>
      </c>
      <c r="O128" s="83">
        <v>3202.94</v>
      </c>
      <c r="P128" s="83">
        <v>4270.586666666667</v>
      </c>
      <c r="Q128" s="84">
        <f t="shared" si="2"/>
        <v>5.813408930545062E-3</v>
      </c>
      <c r="R128" s="102" t="s">
        <v>129</v>
      </c>
      <c r="T128" s="67"/>
      <c r="U128" s="25"/>
      <c r="V128" s="24"/>
      <c r="W128" s="25"/>
      <c r="X128" s="25"/>
      <c r="AA128" s="26"/>
      <c r="AB128" s="26"/>
      <c r="AC128" s="26"/>
      <c r="AD128" s="26"/>
      <c r="AE128" s="26"/>
      <c r="AF128" s="26"/>
      <c r="AG128" s="26"/>
      <c r="AH128" s="26"/>
      <c r="AI128" s="26"/>
    </row>
    <row r="129" spans="1:35" ht="12.75" customHeight="1" x14ac:dyDescent="0.25">
      <c r="A129" s="79" t="s">
        <v>87</v>
      </c>
      <c r="B129" s="80">
        <v>33.68</v>
      </c>
      <c r="C129" s="81"/>
      <c r="D129" s="81"/>
      <c r="E129" s="82"/>
      <c r="F129" s="82"/>
      <c r="G129" s="82">
        <v>8.51</v>
      </c>
      <c r="H129" s="82"/>
      <c r="I129" s="82">
        <v>20.29</v>
      </c>
      <c r="J129" s="82"/>
      <c r="K129" s="82"/>
      <c r="L129" s="82"/>
      <c r="M129" s="82"/>
      <c r="N129" s="82">
        <v>4.88</v>
      </c>
      <c r="O129" s="83">
        <v>3202.94</v>
      </c>
      <c r="P129" s="83">
        <v>4270.586666666667</v>
      </c>
      <c r="Q129" s="84">
        <f t="shared" si="2"/>
        <v>1.0515339032264107E-2</v>
      </c>
      <c r="R129" s="103" t="s">
        <v>130</v>
      </c>
      <c r="T129" s="67"/>
      <c r="U129" s="25"/>
      <c r="V129" s="24"/>
      <c r="W129" s="25"/>
      <c r="X129" s="25"/>
      <c r="AA129" s="26"/>
      <c r="AB129" s="26"/>
      <c r="AC129" s="26"/>
      <c r="AD129" s="26"/>
      <c r="AE129" s="26"/>
      <c r="AF129" s="26"/>
      <c r="AG129" s="26"/>
      <c r="AH129" s="26"/>
      <c r="AI129" s="26"/>
    </row>
    <row r="130" spans="1:35" ht="12.75" customHeight="1" x14ac:dyDescent="0.25">
      <c r="A130" s="79" t="s">
        <v>98</v>
      </c>
      <c r="B130" s="80">
        <v>12.63</v>
      </c>
      <c r="C130" s="81"/>
      <c r="D130" s="81"/>
      <c r="E130" s="82"/>
      <c r="F130" s="82"/>
      <c r="G130" s="82"/>
      <c r="H130" s="82"/>
      <c r="I130" s="82"/>
      <c r="J130" s="82"/>
      <c r="K130" s="82"/>
      <c r="L130" s="82"/>
      <c r="M130" s="82"/>
      <c r="N130" s="82">
        <v>12.63</v>
      </c>
      <c r="O130" s="83">
        <v>352.7</v>
      </c>
      <c r="P130" s="83">
        <v>470.26666666666665</v>
      </c>
      <c r="Q130" s="84">
        <f t="shared" si="2"/>
        <v>3.580946980436632E-2</v>
      </c>
      <c r="R130" s="103" t="s">
        <v>131</v>
      </c>
      <c r="T130" s="67"/>
      <c r="U130" s="25"/>
      <c r="V130" s="24"/>
      <c r="W130" s="25"/>
      <c r="X130" s="25"/>
      <c r="AA130" s="26"/>
      <c r="AB130" s="26"/>
      <c r="AC130" s="26"/>
      <c r="AD130" s="26"/>
      <c r="AE130" s="26"/>
      <c r="AF130" s="26"/>
      <c r="AG130" s="26"/>
      <c r="AH130" s="26"/>
      <c r="AI130" s="26"/>
    </row>
    <row r="131" spans="1:35" s="45" customFormat="1" ht="12.75" customHeight="1" thickBot="1" x14ac:dyDescent="0.3">
      <c r="A131" s="85"/>
      <c r="B131" s="106">
        <f>SUM(B115:B130)</f>
        <v>1157.2500000000002</v>
      </c>
      <c r="C131" s="86">
        <f t="shared" ref="C131:N131" si="3">SUM(C115:C130)</f>
        <v>0</v>
      </c>
      <c r="D131" s="86">
        <f t="shared" si="3"/>
        <v>0</v>
      </c>
      <c r="E131" s="87">
        <f t="shared" si="3"/>
        <v>781.52</v>
      </c>
      <c r="F131" s="87">
        <f t="shared" si="3"/>
        <v>83.81</v>
      </c>
      <c r="G131" s="87">
        <f t="shared" si="3"/>
        <v>32.839999999999996</v>
      </c>
      <c r="H131" s="87">
        <f t="shared" si="3"/>
        <v>12.07</v>
      </c>
      <c r="I131" s="87">
        <f t="shared" si="3"/>
        <v>45.53</v>
      </c>
      <c r="J131" s="87">
        <f t="shared" si="3"/>
        <v>19.98</v>
      </c>
      <c r="K131" s="87">
        <f t="shared" si="3"/>
        <v>38.69</v>
      </c>
      <c r="L131" s="87">
        <f t="shared" si="3"/>
        <v>0</v>
      </c>
      <c r="M131" s="87">
        <f t="shared" si="3"/>
        <v>9.9700000000000006</v>
      </c>
      <c r="N131" s="87">
        <f t="shared" si="3"/>
        <v>132.84</v>
      </c>
      <c r="O131" s="88">
        <f>SUM(O116:O130)</f>
        <v>25631.26</v>
      </c>
      <c r="P131" s="88">
        <f>SUM(P115:P130)</f>
        <v>37123.866666666669</v>
      </c>
      <c r="Q131" s="89">
        <f t="shared" si="2"/>
        <v>4.5149945808360584E-2</v>
      </c>
      <c r="R131" s="105"/>
      <c r="S131" s="26"/>
      <c r="T131" s="67"/>
      <c r="V131" s="90"/>
      <c r="AA131" s="26"/>
      <c r="AB131" s="26"/>
      <c r="AC131" s="26"/>
      <c r="AD131" s="26"/>
      <c r="AE131" s="26"/>
      <c r="AF131" s="26"/>
      <c r="AG131" s="26"/>
      <c r="AH131" s="26"/>
      <c r="AI131" s="26"/>
    </row>
    <row r="132" spans="1:35" s="45" customFormat="1" ht="12.75" customHeight="1" x14ac:dyDescent="0.25">
      <c r="A132" s="91" t="s">
        <v>132</v>
      </c>
      <c r="B132" s="92"/>
      <c r="C132" s="93"/>
      <c r="D132" s="93"/>
      <c r="E132" s="93"/>
      <c r="F132" s="93"/>
      <c r="G132" s="94"/>
      <c r="H132" s="92"/>
      <c r="I132" s="93"/>
      <c r="J132" s="92"/>
      <c r="K132" s="93"/>
      <c r="L132" s="92"/>
      <c r="M132" s="92"/>
      <c r="N132" s="92"/>
      <c r="O132" s="92"/>
      <c r="P132" s="94"/>
      <c r="Q132" s="94"/>
      <c r="R132" s="94"/>
      <c r="S132" s="26"/>
      <c r="T132" s="26"/>
      <c r="U132" s="26"/>
      <c r="V132" s="26"/>
      <c r="W132" s="26"/>
      <c r="X132" s="26"/>
    </row>
    <row r="133" spans="1:35" s="45" customFormat="1" ht="12.75" customHeight="1" x14ac:dyDescent="0.25">
      <c r="A133" s="91" t="s">
        <v>133</v>
      </c>
      <c r="B133" s="95"/>
      <c r="C133" s="93"/>
      <c r="D133" s="93"/>
      <c r="E133" s="93"/>
      <c r="F133" s="93"/>
      <c r="G133" s="94"/>
      <c r="H133" s="92"/>
      <c r="I133" s="96"/>
      <c r="J133" s="92"/>
      <c r="K133" s="93"/>
      <c r="L133" s="92"/>
      <c r="M133" s="92"/>
      <c r="N133" s="92"/>
      <c r="O133" s="92"/>
      <c r="P133" s="94"/>
      <c r="Q133" s="94"/>
      <c r="R133" s="94"/>
      <c r="S133" s="26"/>
      <c r="T133" s="26"/>
      <c r="U133" s="26"/>
      <c r="V133" s="26"/>
      <c r="W133" s="26"/>
      <c r="X133" s="26"/>
    </row>
    <row r="134" spans="1:35" s="45" customFormat="1" ht="12.75" customHeight="1" x14ac:dyDescent="0.25">
      <c r="A134" s="91" t="s">
        <v>134</v>
      </c>
      <c r="B134" s="92"/>
      <c r="C134" s="93"/>
      <c r="D134" s="93"/>
      <c r="E134" s="93"/>
      <c r="F134" s="93"/>
      <c r="G134" s="94"/>
      <c r="H134" s="92"/>
      <c r="I134" s="93"/>
      <c r="J134" s="92"/>
      <c r="K134" s="96"/>
      <c r="L134" s="92"/>
      <c r="M134" s="92"/>
      <c r="N134" s="92"/>
      <c r="O134" s="92"/>
      <c r="P134" s="94"/>
      <c r="Q134" s="94"/>
      <c r="R134" s="94"/>
      <c r="S134" s="26"/>
      <c r="T134" s="26"/>
      <c r="U134" s="26"/>
      <c r="V134" s="26"/>
      <c r="W134" s="26"/>
      <c r="X134" s="26"/>
    </row>
    <row r="135" spans="1:35" s="26" customFormat="1" ht="12.75" customHeight="1" x14ac:dyDescent="0.25">
      <c r="A135" s="107" t="s">
        <v>135</v>
      </c>
      <c r="B135" s="108"/>
      <c r="C135" s="109"/>
      <c r="D135" s="109"/>
      <c r="E135" s="109"/>
      <c r="F135" s="98"/>
      <c r="G135" s="94"/>
      <c r="H135" s="94"/>
      <c r="I135" s="98"/>
      <c r="J135" s="94"/>
      <c r="K135" s="98"/>
      <c r="L135" s="94"/>
      <c r="M135" s="94"/>
      <c r="N135" s="94"/>
      <c r="O135" s="94"/>
      <c r="P135" s="94"/>
      <c r="Q135" s="94"/>
      <c r="R135" s="94"/>
    </row>
    <row r="136" spans="1:35" s="26" customFormat="1" ht="12.75" customHeight="1" thickBot="1" x14ac:dyDescent="0.3">
      <c r="A136" s="99" t="s">
        <v>136</v>
      </c>
      <c r="B136" s="94"/>
      <c r="C136" s="98"/>
      <c r="D136" s="98"/>
      <c r="E136" s="98"/>
      <c r="F136" s="98"/>
      <c r="G136" s="94"/>
      <c r="H136" s="94"/>
      <c r="I136" s="98"/>
      <c r="J136" s="94"/>
      <c r="K136" s="98"/>
      <c r="L136" s="94"/>
      <c r="M136" s="94"/>
      <c r="N136" s="94"/>
      <c r="O136" s="94"/>
      <c r="P136" s="94"/>
      <c r="Q136" s="94"/>
      <c r="R136" s="94"/>
    </row>
    <row r="137" spans="1:35" s="26" customFormat="1" ht="12.75" customHeight="1" x14ac:dyDescent="0.25">
      <c r="A137" s="97" t="s">
        <v>137</v>
      </c>
      <c r="B137" s="94"/>
      <c r="C137" s="98"/>
      <c r="D137" s="98"/>
      <c r="E137" s="98"/>
      <c r="F137" s="98"/>
      <c r="G137" s="94"/>
      <c r="H137" s="94"/>
      <c r="I137" s="98"/>
      <c r="J137" s="94"/>
      <c r="K137" s="98"/>
      <c r="L137" s="94"/>
      <c r="M137" s="94"/>
      <c r="N137" s="94"/>
      <c r="O137" s="94"/>
      <c r="P137" s="94"/>
      <c r="Q137" s="94"/>
      <c r="R137" s="94"/>
    </row>
    <row r="138" spans="1:35" s="26" customFormat="1" ht="12.75" customHeight="1" x14ac:dyDescent="0.25">
      <c r="A138" s="97" t="s">
        <v>138</v>
      </c>
      <c r="B138" s="94"/>
      <c r="C138" s="98"/>
      <c r="D138" s="98"/>
      <c r="E138" s="98"/>
      <c r="F138" s="98"/>
      <c r="G138" s="94"/>
      <c r="H138" s="94"/>
      <c r="I138" s="98"/>
      <c r="J138" s="94"/>
      <c r="K138" s="98"/>
      <c r="L138" s="94"/>
      <c r="M138" s="94"/>
      <c r="N138" s="94"/>
      <c r="O138" s="94"/>
      <c r="P138" s="94"/>
      <c r="Q138" s="94"/>
      <c r="R138" s="94"/>
    </row>
    <row r="139" spans="1:35" s="26" customFormat="1" ht="12.75" customHeight="1" x14ac:dyDescent="0.25">
      <c r="A139" s="97" t="s">
        <v>139</v>
      </c>
      <c r="B139" s="94"/>
      <c r="C139" s="98"/>
      <c r="D139" s="98"/>
      <c r="E139" s="98"/>
      <c r="F139" s="98"/>
      <c r="G139" s="94"/>
      <c r="H139" s="94"/>
      <c r="I139" s="98"/>
      <c r="J139" s="94"/>
      <c r="K139" s="98"/>
      <c r="L139" s="94"/>
      <c r="M139" s="94"/>
      <c r="N139" s="94"/>
      <c r="O139" s="94"/>
      <c r="P139" s="94"/>
      <c r="Q139" s="94"/>
      <c r="R139" s="94"/>
    </row>
    <row r="140" spans="1:35" s="26" customFormat="1" ht="12.75" customHeight="1" x14ac:dyDescent="0.25">
      <c r="A140" s="97" t="s">
        <v>140</v>
      </c>
      <c r="B140" s="94"/>
      <c r="C140" s="98"/>
      <c r="D140" s="98"/>
      <c r="E140" s="98"/>
      <c r="F140" s="98"/>
      <c r="G140" s="94"/>
      <c r="H140" s="94"/>
      <c r="I140" s="98"/>
      <c r="J140" s="94"/>
      <c r="K140" s="98"/>
      <c r="L140" s="94"/>
      <c r="M140" s="94"/>
      <c r="N140" s="94"/>
      <c r="O140" s="94"/>
      <c r="P140" s="94"/>
      <c r="Q140" s="94"/>
      <c r="R140" s="94"/>
    </row>
    <row r="141" spans="1:35" s="26" customFormat="1" ht="12.75" customHeight="1" x14ac:dyDescent="0.25">
      <c r="A141" s="67"/>
      <c r="C141" s="67"/>
      <c r="D141" s="67"/>
      <c r="E141" s="67"/>
      <c r="F141" s="67"/>
      <c r="I141" s="67"/>
      <c r="K141" s="67"/>
    </row>
    <row r="142" spans="1:35" s="26" customFormat="1" ht="12.75" customHeight="1" thickBot="1" x14ac:dyDescent="0.3">
      <c r="A142" s="67"/>
      <c r="C142" s="67"/>
      <c r="D142" s="67"/>
      <c r="E142" s="67"/>
      <c r="F142" s="67"/>
      <c r="I142" s="67"/>
      <c r="K142" s="67"/>
    </row>
    <row r="143" spans="1:35" s="26" customFormat="1" ht="30.75" customHeight="1" x14ac:dyDescent="0.25">
      <c r="A143" s="112" t="s">
        <v>141</v>
      </c>
      <c r="B143" s="114" t="s">
        <v>142</v>
      </c>
      <c r="C143" s="110"/>
      <c r="D143" s="110"/>
      <c r="E143" s="116" t="s">
        <v>143</v>
      </c>
      <c r="F143" s="67"/>
      <c r="I143" s="67"/>
      <c r="K143" s="67"/>
    </row>
    <row r="144" spans="1:35" s="26" customFormat="1" ht="16.5" customHeight="1" thickBot="1" x14ac:dyDescent="0.3">
      <c r="A144" s="113">
        <v>1157.25</v>
      </c>
      <c r="B144" s="115">
        <f>A144*2000</f>
        <v>2314500</v>
      </c>
      <c r="C144" s="111"/>
      <c r="D144" s="111"/>
      <c r="E144" s="113">
        <f>B144/1500</f>
        <v>1543</v>
      </c>
      <c r="F144" s="67"/>
      <c r="I144" s="67"/>
      <c r="K144" s="67"/>
    </row>
  </sheetData>
  <mergeCells count="1">
    <mergeCell ref="E113:N113"/>
  </mergeCells>
  <pageMargins left="0.25" right="0.1" top="0.1" bottom="0.1" header="0" footer="0"/>
  <pageSetup fitToWidth="0" fitToHeight="0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zoomScale="75" zoomScaleNormal="75" zoomScalePageLayoutView="75" workbookViewId="0">
      <pane ySplit="1" topLeftCell="A2" activePane="bottomLeft" state="frozen"/>
      <selection pane="bottomLeft" activeCell="A22" sqref="A22"/>
    </sheetView>
  </sheetViews>
  <sheetFormatPr defaultColWidth="8.85546875" defaultRowHeight="15" x14ac:dyDescent="0.25"/>
  <cols>
    <col min="1" max="1" width="10.28515625" customWidth="1"/>
    <col min="2" max="2" width="11.85546875" style="406" customWidth="1"/>
    <col min="3" max="3" width="34.28515625" style="1" customWidth="1"/>
    <col min="4" max="4" width="13.140625" style="1" customWidth="1"/>
    <col min="5" max="5" width="17.85546875" style="1" customWidth="1"/>
    <col min="6" max="6" width="8.42578125" customWidth="1"/>
    <col min="7" max="7" width="8.140625" customWidth="1"/>
    <col min="8" max="8" width="15.7109375" customWidth="1"/>
    <col min="9" max="9" width="10.85546875" bestFit="1" customWidth="1"/>
    <col min="10" max="10" width="14.42578125" bestFit="1" customWidth="1"/>
    <col min="11" max="11" width="10.28515625" bestFit="1" customWidth="1"/>
    <col min="12" max="12" width="14.42578125" bestFit="1" customWidth="1"/>
    <col min="13" max="13" width="10.140625" customWidth="1"/>
    <col min="14" max="16" width="14.42578125" customWidth="1"/>
    <col min="17" max="17" width="8.85546875" customWidth="1"/>
    <col min="18" max="18" width="14.42578125" customWidth="1"/>
    <col min="19" max="19" width="6.42578125" bestFit="1" customWidth="1"/>
    <col min="20" max="20" width="11.42578125" customWidth="1"/>
    <col min="21" max="21" width="8.7109375" style="6" bestFit="1" customWidth="1"/>
    <col min="22" max="22" width="14.42578125" style="6" customWidth="1"/>
    <col min="23" max="23" width="7.42578125" style="6" bestFit="1" customWidth="1"/>
    <col min="24" max="24" width="14.140625" style="6" customWidth="1"/>
    <col min="25" max="25" width="8.7109375" style="6" bestFit="1" customWidth="1"/>
    <col min="26" max="26" width="14.42578125" style="6" customWidth="1"/>
    <col min="27" max="27" width="67.42578125" style="1" customWidth="1"/>
    <col min="28" max="28" width="47.42578125" style="1" customWidth="1"/>
  </cols>
  <sheetData>
    <row r="1" spans="1:28" s="8" customFormat="1" ht="30" x14ac:dyDescent="0.25">
      <c r="A1" s="280" t="s">
        <v>304</v>
      </c>
      <c r="B1" s="403" t="s">
        <v>293</v>
      </c>
      <c r="C1" s="2" t="s">
        <v>14</v>
      </c>
      <c r="D1" s="132" t="s">
        <v>15</v>
      </c>
      <c r="E1" s="2" t="s">
        <v>16</v>
      </c>
      <c r="F1" s="3" t="s">
        <v>17</v>
      </c>
      <c r="G1" s="3" t="s">
        <v>18</v>
      </c>
      <c r="H1" s="3" t="s">
        <v>19</v>
      </c>
      <c r="I1" s="3" t="s">
        <v>0</v>
      </c>
      <c r="J1" s="3" t="s">
        <v>20</v>
      </c>
      <c r="K1" s="3" t="s">
        <v>1</v>
      </c>
      <c r="L1" s="3" t="s">
        <v>21</v>
      </c>
      <c r="M1" s="3" t="s">
        <v>3</v>
      </c>
      <c r="N1" s="3" t="s">
        <v>22</v>
      </c>
      <c r="O1" s="3" t="s">
        <v>36</v>
      </c>
      <c r="P1" s="3" t="s">
        <v>272</v>
      </c>
      <c r="Q1" s="3" t="s">
        <v>2</v>
      </c>
      <c r="R1" s="3" t="s">
        <v>23</v>
      </c>
      <c r="S1" s="3" t="s">
        <v>244</v>
      </c>
      <c r="T1" s="3" t="s">
        <v>245</v>
      </c>
      <c r="U1" s="3" t="s">
        <v>24</v>
      </c>
      <c r="V1" s="3" t="s">
        <v>25</v>
      </c>
      <c r="W1" s="3" t="s">
        <v>210</v>
      </c>
      <c r="X1" s="3" t="s">
        <v>247</v>
      </c>
      <c r="Y1" s="3" t="s">
        <v>26</v>
      </c>
      <c r="Z1" s="3" t="s">
        <v>27</v>
      </c>
      <c r="AA1" s="2" t="s">
        <v>28</v>
      </c>
      <c r="AB1" s="2" t="s">
        <v>7</v>
      </c>
    </row>
    <row r="2" spans="1:28" s="411" customFormat="1" x14ac:dyDescent="0.25">
      <c r="A2" s="407" t="s">
        <v>9</v>
      </c>
      <c r="B2" s="407" t="s">
        <v>9</v>
      </c>
      <c r="C2" s="408" t="s">
        <v>264</v>
      </c>
      <c r="D2" s="409">
        <v>42433</v>
      </c>
      <c r="E2" s="408" t="s">
        <v>35</v>
      </c>
      <c r="F2" s="410" t="s">
        <v>31</v>
      </c>
      <c r="G2" s="410">
        <v>5.86</v>
      </c>
      <c r="H2" s="410">
        <v>0.91</v>
      </c>
      <c r="I2" s="410">
        <v>29.7</v>
      </c>
      <c r="J2" s="410">
        <v>0.44900000000000001</v>
      </c>
      <c r="K2" s="410">
        <v>21.7</v>
      </c>
      <c r="L2" s="410">
        <v>0.75900000000000001</v>
      </c>
      <c r="M2" s="410">
        <v>20.7</v>
      </c>
      <c r="N2" s="410">
        <v>0.61399999999999999</v>
      </c>
      <c r="O2" s="410">
        <v>30.8</v>
      </c>
      <c r="P2" s="410">
        <v>0.66200000000000003</v>
      </c>
      <c r="Q2" s="410">
        <v>2.4300000000000002</v>
      </c>
      <c r="R2" s="410">
        <v>5.96</v>
      </c>
      <c r="S2" s="410"/>
      <c r="T2" s="410"/>
      <c r="U2" s="410"/>
      <c r="V2" s="410"/>
      <c r="W2" s="410"/>
      <c r="X2" s="410"/>
      <c r="Y2" s="410"/>
      <c r="Z2" s="410"/>
      <c r="AA2" s="408"/>
      <c r="AB2" s="408" t="s">
        <v>265</v>
      </c>
    </row>
    <row r="3" spans="1:28" s="411" customFormat="1" x14ac:dyDescent="0.25">
      <c r="A3" s="412" t="s">
        <v>266</v>
      </c>
      <c r="B3" s="413">
        <f>SUM('individual loads'!F2:F5)</f>
        <v>9044.6344499999996</v>
      </c>
      <c r="C3" s="414" t="s">
        <v>267</v>
      </c>
      <c r="D3" s="415">
        <v>42488</v>
      </c>
      <c r="E3" s="414" t="s">
        <v>30</v>
      </c>
      <c r="F3" s="416" t="s">
        <v>31</v>
      </c>
      <c r="G3" s="416">
        <v>11.201000000000001</v>
      </c>
      <c r="H3" s="416">
        <v>7.1879999999999997</v>
      </c>
      <c r="I3" s="416">
        <v>107.31</v>
      </c>
      <c r="J3" s="416">
        <v>14.496</v>
      </c>
      <c r="K3" s="416">
        <v>98.07</v>
      </c>
      <c r="L3" s="416">
        <v>13.61</v>
      </c>
      <c r="M3" s="416"/>
      <c r="N3" s="416"/>
      <c r="O3" s="416"/>
      <c r="P3" s="416"/>
      <c r="Q3" s="416"/>
      <c r="R3" s="416"/>
      <c r="S3" s="416">
        <v>9.1649999999999991</v>
      </c>
      <c r="T3" s="416">
        <v>1.776</v>
      </c>
      <c r="U3" s="416">
        <v>107.29</v>
      </c>
      <c r="V3" s="416">
        <v>14.494</v>
      </c>
      <c r="W3" s="416"/>
      <c r="X3" s="416"/>
      <c r="Y3" s="416"/>
      <c r="Z3" s="416"/>
      <c r="AA3" s="414" t="s">
        <v>269</v>
      </c>
      <c r="AB3" s="414" t="s">
        <v>268</v>
      </c>
    </row>
    <row r="4" spans="1:28" s="21" customFormat="1" x14ac:dyDescent="0.25">
      <c r="A4" s="417" t="s">
        <v>185</v>
      </c>
      <c r="B4" s="418">
        <f>SUM('individual loads'!F6:F41)</f>
        <v>694958.14110000012</v>
      </c>
      <c r="C4" s="419" t="s">
        <v>29</v>
      </c>
      <c r="D4" s="420">
        <v>42170</v>
      </c>
      <c r="E4" s="419" t="s">
        <v>30</v>
      </c>
      <c r="F4" s="421" t="s">
        <v>31</v>
      </c>
      <c r="G4" s="421">
        <v>26.63</v>
      </c>
      <c r="H4" s="421">
        <v>19.036000000000001</v>
      </c>
      <c r="I4" s="421">
        <v>1453.5</v>
      </c>
      <c r="J4" s="421">
        <v>200.78</v>
      </c>
      <c r="K4" s="421">
        <v>303.75</v>
      </c>
      <c r="L4" s="421">
        <v>40.774000000000001</v>
      </c>
      <c r="M4" s="421">
        <v>162.19999999999999</v>
      </c>
      <c r="N4" s="421">
        <v>392.17</v>
      </c>
      <c r="O4" s="421"/>
      <c r="P4" s="421"/>
      <c r="Q4" s="421">
        <v>94.335999999999999</v>
      </c>
      <c r="R4" s="421">
        <v>17.405999999999999</v>
      </c>
      <c r="S4" s="421"/>
      <c r="T4" s="421"/>
      <c r="U4" s="422"/>
      <c r="V4" s="422"/>
      <c r="W4" s="422"/>
      <c r="X4" s="422"/>
      <c r="Y4" s="422"/>
      <c r="Z4" s="422"/>
      <c r="AA4" s="419" t="s">
        <v>32</v>
      </c>
      <c r="AB4" s="419" t="s">
        <v>187</v>
      </c>
    </row>
    <row r="5" spans="1:28" s="337" customFormat="1" x14ac:dyDescent="0.25">
      <c r="A5" s="423" t="s">
        <v>186</v>
      </c>
      <c r="B5" s="424">
        <f>SUM('individual loads'!F42:F52)</f>
        <v>90056.254950000002</v>
      </c>
      <c r="C5" s="4" t="s">
        <v>33</v>
      </c>
      <c r="D5" s="9">
        <v>42349</v>
      </c>
      <c r="E5" s="4" t="s">
        <v>30</v>
      </c>
      <c r="F5" s="425" t="s">
        <v>31</v>
      </c>
      <c r="G5" s="426"/>
      <c r="H5" s="426"/>
      <c r="I5" s="425">
        <v>13.632999999999999</v>
      </c>
      <c r="J5" s="425">
        <v>1.992</v>
      </c>
      <c r="K5" s="425">
        <v>3.56</v>
      </c>
      <c r="L5" s="425">
        <v>0.88</v>
      </c>
      <c r="M5" s="426"/>
      <c r="N5" s="426"/>
      <c r="O5" s="426"/>
      <c r="P5" s="426"/>
      <c r="Q5" s="426"/>
      <c r="R5" s="426"/>
      <c r="S5" s="426"/>
      <c r="T5" s="426"/>
      <c r="U5" s="426"/>
      <c r="V5" s="426"/>
      <c r="W5" s="426"/>
      <c r="X5" s="426"/>
      <c r="Y5" s="426"/>
      <c r="Z5" s="426"/>
      <c r="AA5" s="4" t="s">
        <v>34</v>
      </c>
      <c r="AB5" s="4" t="s">
        <v>226</v>
      </c>
    </row>
    <row r="6" spans="1:28" s="337" customFormat="1" x14ac:dyDescent="0.25">
      <c r="A6" s="402" t="s">
        <v>182</v>
      </c>
      <c r="B6" s="462">
        <f>SUM('individual loads'!F53:F80)</f>
        <v>135270.35535000003</v>
      </c>
      <c r="C6" s="230" t="s">
        <v>242</v>
      </c>
      <c r="D6" s="231">
        <v>42121</v>
      </c>
      <c r="E6" s="232"/>
      <c r="F6" s="233" t="s">
        <v>31</v>
      </c>
      <c r="G6" s="233"/>
      <c r="H6" s="233"/>
      <c r="I6" s="234">
        <v>283.04000000000002</v>
      </c>
      <c r="J6" s="234">
        <v>43.262</v>
      </c>
      <c r="K6" s="234">
        <v>84.465000000000003</v>
      </c>
      <c r="L6" s="234">
        <v>11.545999999999999</v>
      </c>
      <c r="M6" s="234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2" t="s">
        <v>238</v>
      </c>
      <c r="AB6" s="427" t="s">
        <v>183</v>
      </c>
    </row>
    <row r="7" spans="1:28" s="337" customFormat="1" x14ac:dyDescent="0.25">
      <c r="A7" s="402" t="s">
        <v>182</v>
      </c>
      <c r="B7" s="462"/>
      <c r="C7" s="230" t="s">
        <v>242</v>
      </c>
      <c r="D7" s="231">
        <v>42121</v>
      </c>
      <c r="E7" s="232"/>
      <c r="F7" s="233" t="s">
        <v>31</v>
      </c>
      <c r="G7" s="237">
        <v>4.2210000000000001</v>
      </c>
      <c r="H7" s="237">
        <v>1.9059999999999999</v>
      </c>
      <c r="I7" s="234">
        <v>36.031999999999996</v>
      </c>
      <c r="J7" s="234">
        <v>9.9179999999999993</v>
      </c>
      <c r="K7" s="234">
        <v>7.1120000000000001</v>
      </c>
      <c r="L7" s="234">
        <v>1.5209999999999999</v>
      </c>
      <c r="M7" s="236">
        <v>263.5</v>
      </c>
      <c r="N7" s="236">
        <v>213.64</v>
      </c>
      <c r="O7" s="236"/>
      <c r="P7" s="236"/>
      <c r="Q7" s="236">
        <v>7.673</v>
      </c>
      <c r="R7" s="236">
        <v>3.645</v>
      </c>
      <c r="S7" s="234"/>
      <c r="T7" s="234"/>
      <c r="U7" s="234"/>
      <c r="V7" s="234"/>
      <c r="W7" s="234"/>
      <c r="X7" s="234"/>
      <c r="Y7" s="234"/>
      <c r="Z7" s="234"/>
      <c r="AA7" s="232" t="s">
        <v>239</v>
      </c>
      <c r="AB7" s="427" t="s">
        <v>183</v>
      </c>
    </row>
    <row r="8" spans="1:28" s="337" customFormat="1" x14ac:dyDescent="0.25">
      <c r="A8" s="402" t="s">
        <v>182</v>
      </c>
      <c r="B8" s="462"/>
      <c r="C8" s="230" t="s">
        <v>242</v>
      </c>
      <c r="D8" s="231">
        <v>42121</v>
      </c>
      <c r="E8" s="232"/>
      <c r="F8" s="233" t="s">
        <v>31</v>
      </c>
      <c r="G8" s="237">
        <v>7.5830000000000002</v>
      </c>
      <c r="H8" s="237">
        <v>8.7370000000000001</v>
      </c>
      <c r="I8" s="234">
        <v>338.62</v>
      </c>
      <c r="J8" s="234">
        <v>50.654000000000003</v>
      </c>
      <c r="K8" s="234">
        <v>115.63</v>
      </c>
      <c r="L8" s="234">
        <v>15.725</v>
      </c>
      <c r="M8" s="236">
        <v>630</v>
      </c>
      <c r="N8" s="236">
        <v>179.15</v>
      </c>
      <c r="O8" s="236"/>
      <c r="P8" s="236"/>
      <c r="Q8" s="233">
        <v>90.001000000000005</v>
      </c>
      <c r="R8" s="234">
        <v>15.554</v>
      </c>
      <c r="S8" s="234"/>
      <c r="T8" s="234"/>
      <c r="U8" s="234"/>
      <c r="V8" s="234"/>
      <c r="W8" s="234"/>
      <c r="X8" s="234"/>
      <c r="Y8" s="234"/>
      <c r="Z8" s="234"/>
      <c r="AA8" s="232" t="s">
        <v>240</v>
      </c>
      <c r="AB8" s="427" t="s">
        <v>183</v>
      </c>
    </row>
    <row r="9" spans="1:28" s="337" customFormat="1" x14ac:dyDescent="0.25">
      <c r="A9" s="402" t="s">
        <v>182</v>
      </c>
      <c r="B9" s="462"/>
      <c r="C9" s="230" t="s">
        <v>242</v>
      </c>
      <c r="D9" s="231">
        <v>42121</v>
      </c>
      <c r="E9" s="232"/>
      <c r="F9" s="233" t="s">
        <v>31</v>
      </c>
      <c r="G9" s="237">
        <v>12.19</v>
      </c>
      <c r="H9" s="237">
        <v>4</v>
      </c>
      <c r="I9" s="233">
        <v>255.69</v>
      </c>
      <c r="J9" s="233">
        <v>39.371000000000002</v>
      </c>
      <c r="K9" s="233">
        <v>52.274000000000001</v>
      </c>
      <c r="L9" s="234">
        <v>7.63</v>
      </c>
      <c r="M9" s="234">
        <v>15.365</v>
      </c>
      <c r="N9" s="234">
        <v>260.04000000000002</v>
      </c>
      <c r="O9" s="234"/>
      <c r="P9" s="234"/>
      <c r="Q9" s="233">
        <v>42.247</v>
      </c>
      <c r="R9" s="234">
        <v>8.9469999999999992</v>
      </c>
      <c r="S9" s="234"/>
      <c r="T9" s="234"/>
      <c r="U9" s="234"/>
      <c r="V9" s="234"/>
      <c r="W9" s="234"/>
      <c r="X9" s="234"/>
      <c r="Y9" s="234"/>
      <c r="Z9" s="234"/>
      <c r="AA9" s="232" t="s">
        <v>241</v>
      </c>
      <c r="AB9" s="427" t="s">
        <v>184</v>
      </c>
    </row>
    <row r="10" spans="1:28" s="21" customFormat="1" x14ac:dyDescent="0.25">
      <c r="A10" s="243">
        <v>80</v>
      </c>
      <c r="B10" s="404">
        <f>'individual loads'!F81</f>
        <v>7565.9228999999996</v>
      </c>
      <c r="C10" s="243" t="s">
        <v>237</v>
      </c>
      <c r="D10" s="244">
        <v>42219</v>
      </c>
      <c r="E10" s="243" t="s">
        <v>30</v>
      </c>
      <c r="F10" s="245" t="s">
        <v>31</v>
      </c>
      <c r="G10" s="246"/>
      <c r="H10" s="246"/>
      <c r="I10" s="245">
        <v>7.7539999999999996</v>
      </c>
      <c r="J10" s="245">
        <v>3.125</v>
      </c>
      <c r="K10" s="245">
        <v>2.177</v>
      </c>
      <c r="L10" s="245">
        <v>0.46899999999999997</v>
      </c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246"/>
      <c r="AA10" s="243" t="s">
        <v>254</v>
      </c>
      <c r="AB10" s="243" t="s">
        <v>236</v>
      </c>
    </row>
    <row r="11" spans="1:28" s="21" customFormat="1" x14ac:dyDescent="0.25">
      <c r="A11" s="243">
        <v>81</v>
      </c>
      <c r="B11" s="404">
        <f>'individual loads'!F82</f>
        <v>11040.441449999998</v>
      </c>
      <c r="C11" s="243" t="s">
        <v>237</v>
      </c>
      <c r="D11" s="244">
        <v>42219</v>
      </c>
      <c r="E11" s="243" t="s">
        <v>30</v>
      </c>
      <c r="F11" s="245" t="s">
        <v>31</v>
      </c>
      <c r="G11" s="246"/>
      <c r="H11" s="246"/>
      <c r="I11" s="245">
        <v>17.757999999999999</v>
      </c>
      <c r="J11" s="245">
        <v>4.6859999999999999</v>
      </c>
      <c r="K11" s="245">
        <v>5.1920000000000002</v>
      </c>
      <c r="L11" s="245">
        <v>0.96499999999999997</v>
      </c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6"/>
      <c r="X11" s="246"/>
      <c r="Y11" s="246"/>
      <c r="Z11" s="246"/>
      <c r="AA11" s="243" t="s">
        <v>252</v>
      </c>
      <c r="AB11" s="243" t="s">
        <v>234</v>
      </c>
    </row>
    <row r="12" spans="1:28" s="21" customFormat="1" x14ac:dyDescent="0.25">
      <c r="A12" s="243">
        <v>82</v>
      </c>
      <c r="B12" s="404">
        <f>'individual loads'!F83</f>
        <v>11367.028049999999</v>
      </c>
      <c r="C12" s="243" t="s">
        <v>237</v>
      </c>
      <c r="D12" s="244">
        <v>42219</v>
      </c>
      <c r="E12" s="243" t="s">
        <v>30</v>
      </c>
      <c r="F12" s="245" t="s">
        <v>31</v>
      </c>
      <c r="G12" s="246"/>
      <c r="H12" s="246"/>
      <c r="I12" s="245">
        <v>29.148</v>
      </c>
      <c r="J12" s="245">
        <v>7.1589999999999998</v>
      </c>
      <c r="K12" s="245">
        <v>6.7</v>
      </c>
      <c r="L12" s="245">
        <v>1.216</v>
      </c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3" t="s">
        <v>253</v>
      </c>
      <c r="AB12" s="243" t="s">
        <v>235</v>
      </c>
    </row>
    <row r="13" spans="1:28" s="21" customFormat="1" x14ac:dyDescent="0.25">
      <c r="A13" s="243">
        <v>83</v>
      </c>
      <c r="B13" s="404">
        <f>'individual loads'!F84</f>
        <v>13816.42755</v>
      </c>
      <c r="C13" s="243" t="s">
        <v>237</v>
      </c>
      <c r="D13" s="244">
        <v>42219</v>
      </c>
      <c r="E13" s="243" t="s">
        <v>30</v>
      </c>
      <c r="F13" s="245" t="s">
        <v>31</v>
      </c>
      <c r="G13" s="246"/>
      <c r="H13" s="246"/>
      <c r="I13" s="245">
        <v>8.4339999999999993</v>
      </c>
      <c r="J13" s="245">
        <v>3.157</v>
      </c>
      <c r="K13" s="245">
        <v>1.8169999999999999</v>
      </c>
      <c r="L13" s="245">
        <v>0.624</v>
      </c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3" t="s">
        <v>248</v>
      </c>
      <c r="AB13" s="243" t="s">
        <v>230</v>
      </c>
    </row>
    <row r="14" spans="1:28" s="21" customFormat="1" x14ac:dyDescent="0.25">
      <c r="A14" s="243">
        <v>84</v>
      </c>
      <c r="B14" s="404">
        <f>'individual loads'!F85</f>
        <v>14977.62435</v>
      </c>
      <c r="C14" s="243" t="s">
        <v>237</v>
      </c>
      <c r="D14" s="244">
        <v>42219</v>
      </c>
      <c r="E14" s="243" t="s">
        <v>30</v>
      </c>
      <c r="F14" s="245" t="s">
        <v>31</v>
      </c>
      <c r="G14" s="246"/>
      <c r="H14" s="246"/>
      <c r="I14" s="245">
        <v>10.38</v>
      </c>
      <c r="J14" s="245">
        <v>3.2029999999999998</v>
      </c>
      <c r="K14" s="245">
        <v>3.0640000000000001</v>
      </c>
      <c r="L14" s="245">
        <v>0.69799999999999995</v>
      </c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3" t="s">
        <v>251</v>
      </c>
      <c r="AB14" s="243" t="s">
        <v>233</v>
      </c>
    </row>
    <row r="15" spans="1:28" s="21" customFormat="1" x14ac:dyDescent="0.25">
      <c r="A15" s="243">
        <v>85</v>
      </c>
      <c r="B15" s="404">
        <f>'individual loads'!F86</f>
        <v>6005.5646999999999</v>
      </c>
      <c r="C15" s="243" t="s">
        <v>237</v>
      </c>
      <c r="D15" s="244">
        <v>42219</v>
      </c>
      <c r="E15" s="243" t="s">
        <v>30</v>
      </c>
      <c r="F15" s="245" t="s">
        <v>31</v>
      </c>
      <c r="G15" s="246"/>
      <c r="H15" s="246"/>
      <c r="I15" s="245">
        <v>12.032</v>
      </c>
      <c r="J15" s="245">
        <v>3.782</v>
      </c>
      <c r="K15" s="245">
        <v>3.488</v>
      </c>
      <c r="L15" s="245">
        <v>0.68700000000000006</v>
      </c>
      <c r="M15" s="246"/>
      <c r="N15" s="246"/>
      <c r="O15" s="246"/>
      <c r="P15" s="246"/>
      <c r="Q15" s="246"/>
      <c r="R15" s="246"/>
      <c r="S15" s="246"/>
      <c r="T15" s="246"/>
      <c r="U15" s="246"/>
      <c r="V15" s="246"/>
      <c r="W15" s="246"/>
      <c r="X15" s="246"/>
      <c r="Y15" s="246"/>
      <c r="Z15" s="246"/>
      <c r="AA15" s="243" t="s">
        <v>250</v>
      </c>
      <c r="AB15" s="243" t="s">
        <v>232</v>
      </c>
    </row>
    <row r="16" spans="1:28" s="21" customFormat="1" x14ac:dyDescent="0.25">
      <c r="A16" s="243">
        <v>86</v>
      </c>
      <c r="B16" s="404">
        <f>'individual loads'!F87</f>
        <v>14025.080099999999</v>
      </c>
      <c r="C16" s="243" t="s">
        <v>237</v>
      </c>
      <c r="D16" s="244">
        <v>42219</v>
      </c>
      <c r="E16" s="243" t="s">
        <v>30</v>
      </c>
      <c r="F16" s="245" t="s">
        <v>31</v>
      </c>
      <c r="G16" s="246"/>
      <c r="H16" s="246"/>
      <c r="I16" s="245">
        <v>3.3029999999999999</v>
      </c>
      <c r="J16" s="245">
        <v>2.0699999999999998</v>
      </c>
      <c r="K16" s="245">
        <v>1.8480000000000001</v>
      </c>
      <c r="L16" s="245">
        <v>0.52400000000000002</v>
      </c>
      <c r="M16" s="246"/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3" t="s">
        <v>249</v>
      </c>
      <c r="AB16" s="243" t="s">
        <v>231</v>
      </c>
    </row>
    <row r="17" spans="1:28" s="21" customFormat="1" x14ac:dyDescent="0.25">
      <c r="A17" s="428">
        <v>87</v>
      </c>
      <c r="B17" s="429">
        <f>'individual loads'!F88</f>
        <v>8935.77225</v>
      </c>
      <c r="C17" s="430" t="s">
        <v>271</v>
      </c>
      <c r="D17" s="431">
        <v>42297</v>
      </c>
      <c r="E17" s="428" t="s">
        <v>30</v>
      </c>
      <c r="F17" s="401" t="s">
        <v>31</v>
      </c>
      <c r="G17" s="432">
        <v>21.753</v>
      </c>
      <c r="H17" s="432">
        <v>6.3440000000000003</v>
      </c>
      <c r="I17" s="401">
        <v>106.68</v>
      </c>
      <c r="J17" s="401">
        <v>17.2</v>
      </c>
      <c r="K17" s="401">
        <v>34.140999999999998</v>
      </c>
      <c r="L17" s="401">
        <v>4.774</v>
      </c>
      <c r="M17" s="432"/>
      <c r="N17" s="432"/>
      <c r="O17" s="432"/>
      <c r="P17" s="432"/>
      <c r="Q17" s="432"/>
      <c r="R17" s="432"/>
      <c r="S17" s="432">
        <v>0</v>
      </c>
      <c r="T17" s="432">
        <v>0.92700000000000005</v>
      </c>
      <c r="U17" s="432">
        <v>77.323999999999998</v>
      </c>
      <c r="V17" s="432">
        <v>10.438000000000001</v>
      </c>
      <c r="W17" s="432">
        <v>0</v>
      </c>
      <c r="X17" s="432">
        <v>7.3869999999999996</v>
      </c>
      <c r="Y17" s="432">
        <v>79.096999999999994</v>
      </c>
      <c r="Z17" s="432">
        <v>10.573</v>
      </c>
      <c r="AA17" s="428" t="s">
        <v>256</v>
      </c>
      <c r="AB17" s="428" t="s">
        <v>255</v>
      </c>
    </row>
    <row r="18" spans="1:28" s="21" customFormat="1" x14ac:dyDescent="0.25">
      <c r="A18" s="433" t="s">
        <v>284</v>
      </c>
      <c r="B18" s="434">
        <f>'individual loads'!F89</f>
        <v>3674.0992499999998</v>
      </c>
      <c r="C18" s="435" t="s">
        <v>243</v>
      </c>
      <c r="D18" s="436">
        <v>42346</v>
      </c>
      <c r="E18" s="435" t="s">
        <v>30</v>
      </c>
      <c r="F18" s="437" t="s">
        <v>31</v>
      </c>
      <c r="G18" s="438">
        <v>7.556</v>
      </c>
      <c r="H18" s="438">
        <v>12.609</v>
      </c>
      <c r="I18" s="437">
        <v>529.27</v>
      </c>
      <c r="J18" s="437">
        <v>76.491</v>
      </c>
      <c r="K18" s="437">
        <v>268.22000000000003</v>
      </c>
      <c r="L18" s="437">
        <v>35.677999999999997</v>
      </c>
      <c r="M18" s="438"/>
      <c r="N18" s="438"/>
      <c r="O18" s="438"/>
      <c r="P18" s="438"/>
      <c r="Q18" s="438"/>
      <c r="R18" s="438"/>
      <c r="S18" s="438">
        <v>2.11</v>
      </c>
      <c r="T18" s="438">
        <v>5.2329999999999997</v>
      </c>
      <c r="U18" s="438">
        <v>342.38</v>
      </c>
      <c r="V18" s="438">
        <v>45.633000000000003</v>
      </c>
      <c r="W18" s="438">
        <v>8.3089999999999993</v>
      </c>
      <c r="X18" s="438">
        <v>24.013999999999999</v>
      </c>
      <c r="Y18" s="438">
        <v>371.12</v>
      </c>
      <c r="Z18" s="438">
        <v>49.290999999999997</v>
      </c>
      <c r="AA18" s="435" t="s">
        <v>257</v>
      </c>
      <c r="AB18" s="435" t="s">
        <v>246</v>
      </c>
    </row>
    <row r="19" spans="1:28" s="21" customFormat="1" x14ac:dyDescent="0.25">
      <c r="A19" s="439">
        <v>92</v>
      </c>
      <c r="B19" s="440">
        <f>'individual loads'!F93</f>
        <v>11457.74655</v>
      </c>
      <c r="C19" s="441" t="s">
        <v>287</v>
      </c>
      <c r="D19" s="442">
        <v>42353</v>
      </c>
      <c r="E19" s="441" t="s">
        <v>30</v>
      </c>
      <c r="F19" s="443" t="s">
        <v>31</v>
      </c>
      <c r="G19" s="444">
        <v>12.37</v>
      </c>
      <c r="H19" s="444">
        <v>2.4740000000000002</v>
      </c>
      <c r="I19" s="443">
        <v>5.5949999999999998</v>
      </c>
      <c r="J19" s="443">
        <v>2.0590000000000002</v>
      </c>
      <c r="K19" s="443">
        <v>1.583</v>
      </c>
      <c r="L19" s="443">
        <v>0.36899999999999999</v>
      </c>
      <c r="M19" s="444"/>
      <c r="N19" s="444"/>
      <c r="O19" s="444"/>
      <c r="P19" s="444"/>
      <c r="Q19" s="444"/>
      <c r="R19" s="444"/>
      <c r="S19" s="444">
        <v>0.41199999999999998</v>
      </c>
      <c r="T19" s="444">
        <v>0.58499999999999996</v>
      </c>
      <c r="U19" s="444">
        <v>1.8160000000000001</v>
      </c>
      <c r="V19" s="444">
        <v>0.36599999999999999</v>
      </c>
      <c r="W19" s="444">
        <v>0</v>
      </c>
      <c r="X19" s="444">
        <v>8.641</v>
      </c>
      <c r="Y19" s="444">
        <v>2.2450000000000001</v>
      </c>
      <c r="Z19" s="444">
        <v>0.44</v>
      </c>
      <c r="AA19" s="441" t="s">
        <v>286</v>
      </c>
      <c r="AB19" s="441" t="s">
        <v>285</v>
      </c>
    </row>
    <row r="20" spans="1:28" s="337" customFormat="1" x14ac:dyDescent="0.25">
      <c r="B20" s="445"/>
      <c r="C20" s="4"/>
      <c r="D20" s="4"/>
      <c r="E20" s="4"/>
      <c r="F20" s="425"/>
      <c r="G20" s="425"/>
      <c r="H20" s="425"/>
      <c r="I20" s="446"/>
      <c r="J20" s="446"/>
      <c r="K20" s="446"/>
      <c r="L20" s="446"/>
      <c r="M20" s="446"/>
      <c r="N20" s="446"/>
      <c r="O20" s="446"/>
      <c r="P20" s="446"/>
      <c r="Q20" s="446"/>
      <c r="R20" s="446"/>
      <c r="S20" s="446"/>
      <c r="T20" s="446"/>
      <c r="U20" s="446"/>
      <c r="V20" s="446"/>
      <c r="W20" s="446"/>
      <c r="X20" s="446"/>
      <c r="Y20" s="446"/>
      <c r="Z20" s="446"/>
      <c r="AA20" s="4"/>
      <c r="AB20" s="447"/>
    </row>
    <row r="21" spans="1:28" x14ac:dyDescent="0.25">
      <c r="C21" s="2" t="s">
        <v>229</v>
      </c>
      <c r="F21" s="7"/>
      <c r="G21" s="7"/>
      <c r="H21" s="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B21" s="18"/>
    </row>
    <row r="22" spans="1:28" x14ac:dyDescent="0.25">
      <c r="C22" s="2" t="s">
        <v>227</v>
      </c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7"/>
      <c r="V22" s="17"/>
      <c r="W22" s="17"/>
      <c r="X22" s="17"/>
      <c r="Y22" s="17"/>
      <c r="Z22" s="17"/>
      <c r="AB22" s="18"/>
    </row>
    <row r="23" spans="1:28" x14ac:dyDescent="0.25">
      <c r="C23" s="240" t="s">
        <v>228</v>
      </c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</row>
    <row r="24" spans="1:28" x14ac:dyDescent="0.25">
      <c r="C24" s="280" t="s">
        <v>281</v>
      </c>
      <c r="G24" s="337"/>
      <c r="H24" s="337"/>
      <c r="I24" s="338"/>
      <c r="J24" s="338"/>
      <c r="K24" s="338"/>
      <c r="L24" s="238"/>
    </row>
    <row r="25" spans="1:28" x14ac:dyDescent="0.25">
      <c r="C25" s="296"/>
      <c r="G25" s="337"/>
      <c r="H25" s="267"/>
      <c r="I25" s="338"/>
      <c r="J25" s="338"/>
      <c r="K25" s="338"/>
    </row>
    <row r="26" spans="1:28" x14ac:dyDescent="0.25">
      <c r="G26" s="337"/>
      <c r="H26" s="277"/>
      <c r="I26" s="337"/>
      <c r="J26" s="337"/>
      <c r="K26" s="337"/>
    </row>
    <row r="27" spans="1:28" x14ac:dyDescent="0.25">
      <c r="G27" s="337"/>
      <c r="H27" s="267"/>
      <c r="I27" s="337"/>
      <c r="J27" s="337"/>
      <c r="K27" s="337"/>
    </row>
    <row r="28" spans="1:28" x14ac:dyDescent="0.25">
      <c r="G28" s="337"/>
      <c r="H28" s="267"/>
      <c r="I28" s="337"/>
      <c r="J28" s="337"/>
      <c r="K28" s="337"/>
    </row>
    <row r="29" spans="1:28" x14ac:dyDescent="0.25">
      <c r="G29" s="337"/>
      <c r="H29" s="337"/>
      <c r="I29" s="337"/>
      <c r="J29" s="337"/>
      <c r="K29" s="337"/>
    </row>
  </sheetData>
  <mergeCells count="1">
    <mergeCell ref="B6:B9"/>
  </mergeCells>
  <pageMargins left="0.7" right="0.7" top="0.75" bottom="0.75" header="0.3" footer="0.3"/>
  <pageSetup orientation="portrait" horizontalDpi="0" verticalDpi="0"/>
  <ignoredErrors>
    <ignoredError sqref="A4" twoDigitTextYea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1"/>
  <sheetViews>
    <sheetView tabSelected="1" topLeftCell="G1" zoomScale="125" zoomScaleNormal="125" zoomScalePageLayoutView="125" workbookViewId="0">
      <selection activeCell="Y13" sqref="Y13:Y20"/>
    </sheetView>
  </sheetViews>
  <sheetFormatPr defaultColWidth="10.85546875" defaultRowHeight="12.75" x14ac:dyDescent="0.2"/>
  <cols>
    <col min="1" max="1" width="5.140625" style="223" customWidth="1"/>
    <col min="2" max="2" width="14.7109375" style="223" customWidth="1"/>
    <col min="3" max="3" width="16.7109375" style="223" customWidth="1"/>
    <col min="4" max="4" width="16.42578125" style="223" customWidth="1"/>
    <col min="5" max="5" width="12" style="223" customWidth="1"/>
    <col min="6" max="6" width="12.7109375" style="223" customWidth="1"/>
    <col min="7" max="7" width="12.42578125" style="223" bestFit="1" customWidth="1"/>
    <col min="8" max="8" width="11.28515625" style="223" customWidth="1"/>
    <col min="9" max="9" width="13.140625" style="223" customWidth="1"/>
    <col min="10" max="10" width="12.7109375" style="223" customWidth="1"/>
    <col min="11" max="11" width="13.42578125" style="223" customWidth="1"/>
    <col min="12" max="12" width="16.140625" style="223" customWidth="1"/>
    <col min="13" max="13" width="14" style="223" customWidth="1"/>
    <col min="14" max="14" width="14.28515625" style="223" customWidth="1"/>
    <col min="15" max="15" width="15" style="223" customWidth="1"/>
    <col min="16" max="16" width="12.42578125" style="223" customWidth="1"/>
    <col min="17" max="17" width="10.85546875" style="223"/>
    <col min="18" max="18" width="13.85546875" style="223" customWidth="1"/>
    <col min="19" max="19" width="12.7109375" style="223" customWidth="1"/>
    <col min="20" max="20" width="10.85546875" style="223"/>
    <col min="21" max="21" width="13.140625" style="223" customWidth="1"/>
    <col min="22" max="16384" width="10.85546875" style="223"/>
  </cols>
  <sheetData>
    <row r="1" spans="1:31" x14ac:dyDescent="0.2">
      <c r="A1" s="222" t="s">
        <v>190</v>
      </c>
      <c r="F1" s="228"/>
    </row>
    <row r="2" spans="1:31" x14ac:dyDescent="0.2">
      <c r="F2" s="279"/>
      <c r="L2" s="228"/>
    </row>
    <row r="4" spans="1:31" x14ac:dyDescent="0.2">
      <c r="B4" s="341" t="s">
        <v>279</v>
      </c>
    </row>
    <row r="5" spans="1:31" x14ac:dyDescent="0.2">
      <c r="B5" s="224" t="s">
        <v>191</v>
      </c>
      <c r="C5" s="224" t="s">
        <v>192</v>
      </c>
      <c r="D5" s="224" t="s">
        <v>193</v>
      </c>
      <c r="E5" s="224" t="s">
        <v>6</v>
      </c>
      <c r="F5" s="224" t="s">
        <v>194</v>
      </c>
      <c r="G5" s="224" t="s">
        <v>195</v>
      </c>
    </row>
    <row r="6" spans="1:31" ht="15" x14ac:dyDescent="0.25">
      <c r="A6" s="235" t="s">
        <v>222</v>
      </c>
      <c r="B6" s="223">
        <v>179.58522194930484</v>
      </c>
      <c r="C6" s="223">
        <v>68.466865868172476</v>
      </c>
      <c r="D6" s="223">
        <v>0.66200000000000003</v>
      </c>
      <c r="E6" s="342">
        <v>694958.14110000012</v>
      </c>
      <c r="F6" t="s">
        <v>196</v>
      </c>
      <c r="G6" s="389" t="s">
        <v>302</v>
      </c>
    </row>
    <row r="7" spans="1:31" ht="15" x14ac:dyDescent="0.25">
      <c r="A7" s="235" t="s">
        <v>223</v>
      </c>
      <c r="B7" s="223">
        <v>13.63</v>
      </c>
      <c r="C7" s="223">
        <v>3.56</v>
      </c>
      <c r="D7" s="223">
        <f>0.7477-0.662</f>
        <v>8.5699999999999998E-2</v>
      </c>
      <c r="E7" s="342">
        <v>90056.254950000002</v>
      </c>
      <c r="F7" t="s">
        <v>197</v>
      </c>
      <c r="G7" t="s">
        <v>278</v>
      </c>
    </row>
    <row r="8" spans="1:31" ht="15" x14ac:dyDescent="0.25">
      <c r="E8"/>
      <c r="F8"/>
      <c r="G8"/>
    </row>
    <row r="9" spans="1:31" ht="15" x14ac:dyDescent="0.25">
      <c r="B9" s="222" t="s">
        <v>198</v>
      </c>
      <c r="E9"/>
      <c r="F9"/>
      <c r="G9"/>
    </row>
    <row r="10" spans="1:31" ht="15" x14ac:dyDescent="0.2">
      <c r="C10" s="248" t="s">
        <v>199</v>
      </c>
      <c r="D10" s="249" t="s">
        <v>220</v>
      </c>
      <c r="E10" s="250" t="s">
        <v>200</v>
      </c>
      <c r="F10" s="250" t="s">
        <v>200</v>
      </c>
      <c r="G10" s="250" t="s">
        <v>200</v>
      </c>
      <c r="H10" s="250" t="s">
        <v>200</v>
      </c>
      <c r="I10" s="250" t="s">
        <v>200</v>
      </c>
      <c r="J10" s="250" t="s">
        <v>200</v>
      </c>
      <c r="K10" s="250" t="s">
        <v>200</v>
      </c>
      <c r="L10" s="251" t="s">
        <v>258</v>
      </c>
      <c r="M10" s="252" t="s">
        <v>259</v>
      </c>
      <c r="N10" s="396" t="s">
        <v>289</v>
      </c>
      <c r="O10" s="253" t="s">
        <v>221</v>
      </c>
      <c r="P10" s="253" t="s">
        <v>224</v>
      </c>
      <c r="Q10" s="254" t="s">
        <v>201</v>
      </c>
    </row>
    <row r="11" spans="1:31" ht="15" x14ac:dyDescent="0.2">
      <c r="B11" s="223" t="s">
        <v>202</v>
      </c>
      <c r="C11" s="255">
        <v>9044.6344499999996</v>
      </c>
      <c r="D11" s="256">
        <v>135270.35535000003</v>
      </c>
      <c r="E11" s="448">
        <v>7565.9228999999996</v>
      </c>
      <c r="F11" s="448">
        <v>11040.441449999998</v>
      </c>
      <c r="G11" s="448">
        <v>11367.028049999999</v>
      </c>
      <c r="H11" s="448">
        <v>13816.42755</v>
      </c>
      <c r="I11" s="448">
        <v>14977.62435</v>
      </c>
      <c r="J11" s="448">
        <v>6005.5646999999999</v>
      </c>
      <c r="K11" s="448">
        <v>14025.080099999999</v>
      </c>
      <c r="L11" s="257">
        <v>8935.77225</v>
      </c>
      <c r="M11" s="258">
        <v>21318.847499999996</v>
      </c>
      <c r="N11" s="397">
        <v>11457.74655</v>
      </c>
      <c r="O11" s="259">
        <v>694958.14110000012</v>
      </c>
      <c r="P11" s="259">
        <v>90056.254950000002</v>
      </c>
      <c r="Q11" s="260">
        <f>SUM(C11:P11)</f>
        <v>1049839.8412500001</v>
      </c>
      <c r="R11" s="222" t="s">
        <v>203</v>
      </c>
      <c r="U11" s="222" t="s">
        <v>204</v>
      </c>
      <c r="Y11" s="335"/>
      <c r="Z11" s="267"/>
      <c r="AA11" s="267"/>
      <c r="AB11" s="267"/>
      <c r="AC11" s="267"/>
      <c r="AD11" s="267"/>
      <c r="AE11" s="267"/>
    </row>
    <row r="12" spans="1:31" ht="44.25" customHeight="1" x14ac:dyDescent="0.2">
      <c r="B12" s="262" t="s">
        <v>260</v>
      </c>
      <c r="C12" s="323" t="s">
        <v>261</v>
      </c>
      <c r="D12" s="324" t="s">
        <v>262</v>
      </c>
      <c r="E12" s="325" t="s">
        <v>294</v>
      </c>
      <c r="F12" s="325" t="s">
        <v>295</v>
      </c>
      <c r="G12" s="325" t="s">
        <v>296</v>
      </c>
      <c r="H12" s="325" t="s">
        <v>297</v>
      </c>
      <c r="I12" s="325" t="s">
        <v>298</v>
      </c>
      <c r="J12" s="325" t="s">
        <v>299</v>
      </c>
      <c r="K12" s="325" t="s">
        <v>300</v>
      </c>
      <c r="L12" s="326" t="s">
        <v>263</v>
      </c>
      <c r="M12" s="390" t="s">
        <v>291</v>
      </c>
      <c r="N12" s="398" t="s">
        <v>290</v>
      </c>
      <c r="O12" s="327" t="s">
        <v>196</v>
      </c>
      <c r="P12" s="327" t="s">
        <v>197</v>
      </c>
      <c r="R12" s="319" t="s">
        <v>205</v>
      </c>
      <c r="S12" s="320" t="s">
        <v>206</v>
      </c>
      <c r="T12" s="321"/>
      <c r="U12" s="319" t="s">
        <v>205</v>
      </c>
      <c r="V12" s="320" t="s">
        <v>207</v>
      </c>
      <c r="W12" s="321"/>
      <c r="Y12" s="336"/>
      <c r="Z12" s="267"/>
      <c r="AA12" s="267"/>
      <c r="AB12" s="267"/>
      <c r="AC12" s="267"/>
      <c r="AD12" s="267"/>
      <c r="AE12" s="267"/>
    </row>
    <row r="13" spans="1:31" x14ac:dyDescent="0.2">
      <c r="B13" s="223" t="s">
        <v>2</v>
      </c>
      <c r="C13" s="328">
        <f>C16*$D$33</f>
        <v>8.7799090909090918</v>
      </c>
      <c r="D13" s="329">
        <f>$D$16*$D$33</f>
        <v>18.68281363636364</v>
      </c>
      <c r="E13" s="330">
        <f>E$16*$D$33</f>
        <v>0.63441818181818188</v>
      </c>
      <c r="F13" s="330">
        <f t="shared" ref="F13:K13" si="0">F$16*$D$33</f>
        <v>1.4529272727272728</v>
      </c>
      <c r="G13" s="330">
        <f t="shared" si="0"/>
        <v>2.3848363636363641</v>
      </c>
      <c r="H13" s="330">
        <f t="shared" si="0"/>
        <v>0.69005454545454548</v>
      </c>
      <c r="I13" s="330">
        <f t="shared" si="0"/>
        <v>0.84927272727272751</v>
      </c>
      <c r="J13" s="330">
        <f t="shared" si="0"/>
        <v>0.98443636363636378</v>
      </c>
      <c r="K13" s="330">
        <f t="shared" si="0"/>
        <v>0.27024545454545457</v>
      </c>
      <c r="L13" s="331">
        <f>$L$16*$D$33</f>
        <v>8.728363636363639</v>
      </c>
      <c r="M13" s="332">
        <f>$M$16*$D$33</f>
        <v>43.303909090909094</v>
      </c>
      <c r="N13" s="399">
        <f>$N$16*$D$33</f>
        <v>0.45777272727272733</v>
      </c>
      <c r="O13" s="333">
        <f>O16*$D33</f>
        <v>14.693336341306761</v>
      </c>
      <c r="P13" s="333">
        <f>$P$16*$D33</f>
        <v>1.1151818181818185</v>
      </c>
      <c r="R13" s="226" t="s">
        <v>2</v>
      </c>
      <c r="S13" s="227">
        <f>($C$11*$C13+$D$11*$D13+$E$11*$E13+$F$11*$F13+$G$11*$G13+$H$11*$H13+$I$11*$I13+$J$11*$J13+$K$11*$K13+$L$11*$L13+$M$11*$M13+$N$11*$N13+$O$11*$O13+$P$11*$P13)/$Q$11</f>
        <v>13.339805958745147</v>
      </c>
      <c r="U13" s="226" t="s">
        <v>2</v>
      </c>
      <c r="V13" s="227">
        <f>($S13*$Q$11*1000)/1000000000000</f>
        <v>1.4004659770034811E-2</v>
      </c>
      <c r="X13" s="225"/>
      <c r="Y13" s="451"/>
      <c r="Z13" s="267"/>
      <c r="AA13" s="267"/>
      <c r="AB13" s="267"/>
      <c r="AC13" s="267"/>
      <c r="AD13" s="267"/>
      <c r="AE13" s="267"/>
    </row>
    <row r="14" spans="1:31" x14ac:dyDescent="0.2">
      <c r="B14" s="223" t="s">
        <v>208</v>
      </c>
      <c r="C14" s="328">
        <f>$C$13*$D$36</f>
        <v>8.7799090909090918</v>
      </c>
      <c r="D14" s="329">
        <f>$D$13*$D$36</f>
        <v>18.68281363636364</v>
      </c>
      <c r="E14" s="330">
        <f>E$13*$D$36</f>
        <v>0.63441818181818188</v>
      </c>
      <c r="F14" s="330">
        <f t="shared" ref="F14:J14" si="1">F$13*$D$36</f>
        <v>1.4529272727272728</v>
      </c>
      <c r="G14" s="330">
        <f t="shared" si="1"/>
        <v>2.3848363636363641</v>
      </c>
      <c r="H14" s="330">
        <f t="shared" si="1"/>
        <v>0.69005454545454548</v>
      </c>
      <c r="I14" s="330">
        <f t="shared" si="1"/>
        <v>0.84927272727272751</v>
      </c>
      <c r="J14" s="330">
        <f t="shared" si="1"/>
        <v>0.98443636363636378</v>
      </c>
      <c r="K14" s="330">
        <f>K$13*$D$36</f>
        <v>0.27024545454545457</v>
      </c>
      <c r="L14" s="331">
        <f>$L$13*$D$36</f>
        <v>8.728363636363639</v>
      </c>
      <c r="M14" s="332">
        <f>$M$13*$D$36</f>
        <v>43.303909090909094</v>
      </c>
      <c r="N14" s="399">
        <f>$N$13*$D$36</f>
        <v>0.45777272727272733</v>
      </c>
      <c r="O14" s="333">
        <f>$O$13*$D$36</f>
        <v>14.693336341306761</v>
      </c>
      <c r="P14" s="333">
        <f>$P$13*$D$36</f>
        <v>1.1151818181818185</v>
      </c>
      <c r="R14" s="226" t="s">
        <v>208</v>
      </c>
      <c r="S14" s="227">
        <f t="shared" ref="S14:S19" si="2">($C$11*$C14+$D$11*$D14+$E$11*$E14+$F$11*$F14+$G$11*$G14+$H$11*$H14+$I$11*$I14+$J$11*$J14+$K$11*$K14+$L$11*$L14+$M$11*$M14+$N$11*$N14+$O$11*$O14+$P$11*$P14)/$Q$11</f>
        <v>13.339805958745147</v>
      </c>
      <c r="U14" s="226" t="s">
        <v>208</v>
      </c>
      <c r="V14" s="227">
        <f t="shared" ref="V14:V19" si="3">($S14*$Q$11*1000)/1000000000000</f>
        <v>1.4004659770034811E-2</v>
      </c>
      <c r="Y14" s="451"/>
      <c r="Z14" s="267"/>
      <c r="AA14" s="267"/>
      <c r="AB14" s="267"/>
      <c r="AC14" s="267"/>
      <c r="AD14" s="267"/>
      <c r="AE14" s="267"/>
    </row>
    <row r="15" spans="1:31" x14ac:dyDescent="0.2">
      <c r="B15" s="223" t="s">
        <v>36</v>
      </c>
      <c r="C15" s="328">
        <f>$D$34*C16</f>
        <v>111.28444444444445</v>
      </c>
      <c r="D15" s="329">
        <f>$D$34*D16</f>
        <v>236.80274074074075</v>
      </c>
      <c r="E15" s="330">
        <f>$D$34*E16</f>
        <v>8.041185185185185</v>
      </c>
      <c r="F15" s="330">
        <f t="shared" ref="F15:K15" si="4">$D$34*F16</f>
        <v>18.415703703703702</v>
      </c>
      <c r="G15" s="330">
        <f t="shared" si="4"/>
        <v>30.227555555555554</v>
      </c>
      <c r="H15" s="330">
        <f t="shared" si="4"/>
        <v>8.7463703703703697</v>
      </c>
      <c r="I15" s="330">
        <f t="shared" si="4"/>
        <v>10.764444444444445</v>
      </c>
      <c r="J15" s="330">
        <f t="shared" si="4"/>
        <v>12.477629629629629</v>
      </c>
      <c r="K15" s="330">
        <f t="shared" si="4"/>
        <v>3.4253333333333331</v>
      </c>
      <c r="L15" s="331">
        <f>$D$34*L16</f>
        <v>110.63111111111111</v>
      </c>
      <c r="M15" s="332">
        <f>$D34*M16</f>
        <v>548.87259259259258</v>
      </c>
      <c r="N15" s="399">
        <f>$D$34*N16</f>
        <v>5.8022222222222215</v>
      </c>
      <c r="O15" s="333">
        <f>$O$16*$D34</f>
        <v>186.23652646594576</v>
      </c>
      <c r="P15" s="333">
        <f>$P$16*$D34</f>
        <v>14.134814814814815</v>
      </c>
      <c r="R15" s="226" t="s">
        <v>36</v>
      </c>
      <c r="S15" s="227">
        <f t="shared" si="2"/>
        <v>169.08066811907429</v>
      </c>
      <c r="U15" s="226" t="s">
        <v>36</v>
      </c>
      <c r="V15" s="227">
        <f t="shared" si="3"/>
        <v>0.17750762177657287</v>
      </c>
      <c r="Y15" s="451"/>
      <c r="Z15" s="267"/>
      <c r="AA15" s="267"/>
      <c r="AB15" s="267"/>
      <c r="AC15" s="267"/>
      <c r="AD15" s="267"/>
      <c r="AE15" s="267"/>
    </row>
    <row r="16" spans="1:31" ht="15" x14ac:dyDescent="0.2">
      <c r="B16" s="223" t="s">
        <v>0</v>
      </c>
      <c r="C16" s="328">
        <v>107.31</v>
      </c>
      <c r="D16" s="329">
        <v>228.34550000000002</v>
      </c>
      <c r="E16" s="330">
        <v>7.7539999999999996</v>
      </c>
      <c r="F16" s="405">
        <v>17.757999999999999</v>
      </c>
      <c r="G16" s="405">
        <v>29.148</v>
      </c>
      <c r="H16" s="405">
        <v>8.4339999999999993</v>
      </c>
      <c r="I16" s="405">
        <v>10.38</v>
      </c>
      <c r="J16" s="405">
        <v>12.032</v>
      </c>
      <c r="K16" s="405">
        <v>3.3029999999999999</v>
      </c>
      <c r="L16" s="331">
        <v>106.68</v>
      </c>
      <c r="M16" s="332">
        <v>529.27</v>
      </c>
      <c r="N16" s="399">
        <v>5.5949999999999998</v>
      </c>
      <c r="O16" s="450">
        <v>179.58522194930484</v>
      </c>
      <c r="P16" s="333">
        <v>13.63</v>
      </c>
      <c r="R16" s="226" t="s">
        <v>0</v>
      </c>
      <c r="S16" s="227">
        <f t="shared" si="2"/>
        <v>163.04207282910733</v>
      </c>
      <c r="U16" s="226" t="s">
        <v>0</v>
      </c>
      <c r="V16" s="227">
        <f>($S16*$Q$11*1000)/1000000000000</f>
        <v>0.17116806385598099</v>
      </c>
      <c r="Y16" s="451"/>
      <c r="Z16" s="267"/>
      <c r="AA16" s="267"/>
      <c r="AB16" s="267"/>
      <c r="AC16" s="267"/>
      <c r="AD16" s="267"/>
      <c r="AE16" s="267"/>
    </row>
    <row r="17" spans="2:25" x14ac:dyDescent="0.2">
      <c r="B17" s="223" t="s">
        <v>209</v>
      </c>
      <c r="C17" s="328">
        <f>$C$16*$G$25</f>
        <v>9.5597984379693592</v>
      </c>
      <c r="D17" s="329">
        <f>$D$16*$G$25</f>
        <v>20.342344182437166</v>
      </c>
      <c r="E17" s="330">
        <f>E$16*$G$25</f>
        <v>0.69077138279763683</v>
      </c>
      <c r="F17" s="330">
        <f t="shared" ref="F17:K17" si="5">F$16*$G$25</f>
        <v>1.581985841594072</v>
      </c>
      <c r="G17" s="330">
        <f t="shared" si="5"/>
        <v>2.5966732352057673</v>
      </c>
      <c r="H17" s="330">
        <f t="shared" si="5"/>
        <v>0.75134973465505139</v>
      </c>
      <c r="I17" s="330">
        <f t="shared" si="5"/>
        <v>0.92471072394112341</v>
      </c>
      <c r="J17" s="330">
        <f t="shared" si="5"/>
        <v>1.0718804846300189</v>
      </c>
      <c r="K17" s="330">
        <f t="shared" si="5"/>
        <v>0.29425043556623603</v>
      </c>
      <c r="L17" s="331">
        <f>$L$16*$G$25</f>
        <v>9.5036743766896965</v>
      </c>
      <c r="M17" s="332">
        <f>$M$16*$G$25</f>
        <v>47.150447481726239</v>
      </c>
      <c r="N17" s="399">
        <f>$N$16*$G$25</f>
        <v>0.49843511565034537</v>
      </c>
      <c r="O17" s="333">
        <f>$O$16*$G$25</f>
        <v>15.998495240642484</v>
      </c>
      <c r="P17" s="333">
        <f>$P$16*$G$25</f>
        <v>1.2142396114949434</v>
      </c>
      <c r="R17" s="226" t="s">
        <v>210</v>
      </c>
      <c r="S17" s="227">
        <f t="shared" si="2"/>
        <v>14.524735375593952</v>
      </c>
      <c r="U17" s="226" t="s">
        <v>210</v>
      </c>
      <c r="V17" s="227">
        <f t="shared" si="3"/>
        <v>1.5248645880911814E-2</v>
      </c>
      <c r="Y17" s="451"/>
    </row>
    <row r="18" spans="2:25" x14ac:dyDescent="0.2">
      <c r="B18" s="223" t="s">
        <v>3</v>
      </c>
      <c r="C18" s="328">
        <f>$C$19*$D$35</f>
        <v>93.550645161290319</v>
      </c>
      <c r="D18" s="329">
        <v>302.95499999999998</v>
      </c>
      <c r="E18" s="330">
        <f>E$19*$D$35</f>
        <v>2.0766774193548385</v>
      </c>
      <c r="F18" s="330">
        <f t="shared" ref="F18:K18" si="6">F$19*$D$35</f>
        <v>4.9527373271889399</v>
      </c>
      <c r="G18" s="330">
        <f t="shared" si="6"/>
        <v>6.3912442396313365</v>
      </c>
      <c r="H18" s="330">
        <f t="shared" si="6"/>
        <v>1.7332672811059906</v>
      </c>
      <c r="I18" s="330">
        <f t="shared" si="6"/>
        <v>2.9228018433179725</v>
      </c>
      <c r="J18" s="330">
        <f t="shared" si="6"/>
        <v>3.3272626728110599</v>
      </c>
      <c r="K18" s="330">
        <f t="shared" si="6"/>
        <v>1.7628387096774194</v>
      </c>
      <c r="L18" s="331">
        <f>$L$19*$D$35</f>
        <v>32.567682027649766</v>
      </c>
      <c r="M18" s="332">
        <f>$M$19*$D$35</f>
        <v>255.85963133640556</v>
      </c>
      <c r="N18" s="399">
        <f>$N$19*$D$35</f>
        <v>1.5100506912442395</v>
      </c>
      <c r="O18" s="333">
        <f>$O$19*$D35</f>
        <v>65.311710759040096</v>
      </c>
      <c r="P18" s="333">
        <f>$P$19*$D35</f>
        <v>3.3959447004608294</v>
      </c>
      <c r="R18" s="226" t="s">
        <v>3</v>
      </c>
      <c r="S18" s="227">
        <f t="shared" si="2"/>
        <v>89.099416011314162</v>
      </c>
      <c r="U18" s="226" t="s">
        <v>3</v>
      </c>
      <c r="V18" s="227">
        <f t="shared" si="3"/>
        <v>9.354011676078576E-2</v>
      </c>
      <c r="Y18" s="451"/>
    </row>
    <row r="19" spans="2:25" ht="15" x14ac:dyDescent="0.2">
      <c r="B19" s="223" t="s">
        <v>1</v>
      </c>
      <c r="C19" s="328">
        <v>98.07</v>
      </c>
      <c r="D19" s="329">
        <v>64.870249999999999</v>
      </c>
      <c r="E19" s="330">
        <v>2.177</v>
      </c>
      <c r="F19" s="405">
        <v>5.1920000000000002</v>
      </c>
      <c r="G19" s="405">
        <v>6.7</v>
      </c>
      <c r="H19" s="405">
        <v>1.8169999999999999</v>
      </c>
      <c r="I19" s="405">
        <v>3.0640000000000001</v>
      </c>
      <c r="J19" s="405">
        <v>3.488</v>
      </c>
      <c r="K19" s="405">
        <v>1.8480000000000001</v>
      </c>
      <c r="L19" s="331">
        <v>34.140999999999998</v>
      </c>
      <c r="M19" s="332">
        <v>268.22000000000003</v>
      </c>
      <c r="N19" s="399">
        <v>1.583</v>
      </c>
      <c r="O19" s="450">
        <v>68.466865868172476</v>
      </c>
      <c r="P19" s="333">
        <v>3.56</v>
      </c>
      <c r="R19" s="226" t="s">
        <v>1</v>
      </c>
      <c r="S19" s="227">
        <f t="shared" si="2"/>
        <v>60.841093535944886</v>
      </c>
      <c r="U19" s="226" t="s">
        <v>1</v>
      </c>
      <c r="V19" s="227">
        <f t="shared" si="3"/>
        <v>6.3873403979252785E-2</v>
      </c>
      <c r="Y19" s="451"/>
    </row>
    <row r="20" spans="2:25" x14ac:dyDescent="0.2">
      <c r="B20" s="223" t="s">
        <v>211</v>
      </c>
      <c r="C20" s="328">
        <f>$C$19*$G$26</f>
        <v>75.865206030150745</v>
      </c>
      <c r="D20" s="329">
        <f>$D$19*$G$26</f>
        <v>50.182470495333803</v>
      </c>
      <c r="E20" s="330">
        <f>E$19*$G$26</f>
        <v>1.6840884422110551</v>
      </c>
      <c r="F20" s="330">
        <f t="shared" ref="F20:K20" si="7">F$19*$G$26</f>
        <v>4.0164387652548452</v>
      </c>
      <c r="G20" s="330">
        <f t="shared" si="7"/>
        <v>5.183000717875089</v>
      </c>
      <c r="H20" s="330">
        <f>H$19*$G$26</f>
        <v>1.4055988513998563</v>
      </c>
      <c r="I20" s="330">
        <f t="shared" si="7"/>
        <v>2.3702558506819811</v>
      </c>
      <c r="J20" s="330">
        <f t="shared" si="7"/>
        <v>2.6982547020818375</v>
      </c>
      <c r="K20" s="330">
        <f t="shared" si="7"/>
        <v>1.4295798994974873</v>
      </c>
      <c r="L20" s="331">
        <f>$L$19*$G$26</f>
        <v>26.410869777458718</v>
      </c>
      <c r="M20" s="332">
        <f>$M$19*$G$26</f>
        <v>207.49021679827709</v>
      </c>
      <c r="N20" s="399">
        <f>$N$19*$G$26</f>
        <v>1.2245806173725771</v>
      </c>
      <c r="O20" s="333">
        <f>$O$19*$G$26</f>
        <v>52.964748499312748</v>
      </c>
      <c r="P20" s="333">
        <f>$P$19*$G$26</f>
        <v>2.7539526202440774</v>
      </c>
      <c r="R20" s="226" t="s">
        <v>170</v>
      </c>
      <c r="S20" s="227">
        <f>($C$11*$C20+$D$11*$D20+$E$11*$E20+$F$11*$F20+$G$11*$G20+$H$11*$H20+$I$11*$I20+$J$11*$J20+$K$11*$K20+$L$11*$L20+$M$11*$M20+$N$11*$N20+$O$11*$O20+$P$11*$P20)/$Q$11</f>
        <v>47.065586787031009</v>
      </c>
      <c r="U20" s="226" t="s">
        <v>170</v>
      </c>
      <c r="V20" s="227">
        <f>($S20*$Q$11*1000)/1000000000000</f>
        <v>4.9411328160834739E-2</v>
      </c>
      <c r="Y20" s="451"/>
    </row>
    <row r="21" spans="2:25" x14ac:dyDescent="0.2">
      <c r="B21" s="247"/>
    </row>
    <row r="22" spans="2:25" x14ac:dyDescent="0.2">
      <c r="B22" s="388" t="s">
        <v>303</v>
      </c>
    </row>
    <row r="23" spans="2:25" x14ac:dyDescent="0.2">
      <c r="B23" s="449" t="s">
        <v>306</v>
      </c>
    </row>
    <row r="24" spans="2:25" x14ac:dyDescent="0.2">
      <c r="B24" s="334" t="s">
        <v>274</v>
      </c>
    </row>
    <row r="25" spans="2:25" x14ac:dyDescent="0.2">
      <c r="B25" s="223" t="s">
        <v>212</v>
      </c>
      <c r="G25" s="223">
        <f>0.08897/0.9987</f>
        <v>8.9085811555021516E-2</v>
      </c>
    </row>
    <row r="26" spans="2:25" x14ac:dyDescent="0.2">
      <c r="B26" s="223" t="s">
        <v>213</v>
      </c>
      <c r="G26" s="223">
        <f>0.5388/0.6965</f>
        <v>0.7735821966977745</v>
      </c>
    </row>
    <row r="27" spans="2:25" x14ac:dyDescent="0.2">
      <c r="B27" s="322" t="s">
        <v>273</v>
      </c>
    </row>
    <row r="28" spans="2:25" x14ac:dyDescent="0.2">
      <c r="B28" s="339" t="s">
        <v>276</v>
      </c>
    </row>
    <row r="29" spans="2:25" x14ac:dyDescent="0.2">
      <c r="B29" s="340" t="s">
        <v>277</v>
      </c>
    </row>
    <row r="30" spans="2:25" x14ac:dyDescent="0.2">
      <c r="B30" s="400" t="s">
        <v>292</v>
      </c>
    </row>
    <row r="31" spans="2:25" ht="13.5" thickBot="1" x14ac:dyDescent="0.25"/>
    <row r="32" spans="2:25" x14ac:dyDescent="0.2">
      <c r="B32" s="267"/>
      <c r="C32" s="278" t="s">
        <v>275</v>
      </c>
      <c r="D32" s="264"/>
      <c r="E32" s="264"/>
      <c r="F32" s="264"/>
      <c r="G32" s="264"/>
      <c r="H32" s="264"/>
      <c r="I32" s="264"/>
      <c r="J32" s="264"/>
      <c r="K32" s="264"/>
      <c r="L32" s="264"/>
      <c r="M32" s="264"/>
      <c r="N32" s="264"/>
      <c r="O32" s="265"/>
    </row>
    <row r="33" spans="2:15" ht="13.5" thickBot="1" x14ac:dyDescent="0.25">
      <c r="B33" s="267"/>
      <c r="C33" s="266" t="s">
        <v>214</v>
      </c>
      <c r="D33" s="298">
        <f>$N$35/$J$35</f>
        <v>8.1818181818181832E-2</v>
      </c>
      <c r="E33" s="267"/>
      <c r="F33" s="267"/>
      <c r="G33" s="267"/>
      <c r="H33" s="267"/>
      <c r="I33" s="267"/>
      <c r="J33" s="267"/>
      <c r="K33" s="267"/>
      <c r="L33" s="267"/>
      <c r="M33" s="267"/>
      <c r="N33" s="267"/>
      <c r="O33" s="268"/>
    </row>
    <row r="34" spans="2:15" x14ac:dyDescent="0.2">
      <c r="B34" s="267"/>
      <c r="C34" s="276" t="s">
        <v>215</v>
      </c>
      <c r="D34" s="299">
        <f>$M$35/$J$35</f>
        <v>1.037037037037037</v>
      </c>
      <c r="E34" s="277"/>
      <c r="F34" s="267"/>
      <c r="G34" s="343" t="s">
        <v>14</v>
      </c>
      <c r="H34" s="344" t="s">
        <v>17</v>
      </c>
      <c r="I34" s="345" t="s">
        <v>18</v>
      </c>
      <c r="J34" s="345" t="s">
        <v>0</v>
      </c>
      <c r="K34" s="345" t="s">
        <v>1</v>
      </c>
      <c r="L34" s="345" t="s">
        <v>3</v>
      </c>
      <c r="M34" s="345" t="s">
        <v>36</v>
      </c>
      <c r="N34" s="346" t="s">
        <v>2</v>
      </c>
      <c r="O34" s="268"/>
    </row>
    <row r="35" spans="2:15" ht="13.5" thickBot="1" x14ac:dyDescent="0.25">
      <c r="B35" s="267"/>
      <c r="C35" s="266" t="s">
        <v>216</v>
      </c>
      <c r="D35" s="298">
        <f>$L$35/$K$35</f>
        <v>0.95391705069124422</v>
      </c>
      <c r="E35" s="267"/>
      <c r="F35" s="267"/>
      <c r="G35" s="347" t="s">
        <v>280</v>
      </c>
      <c r="H35" s="348" t="s">
        <v>31</v>
      </c>
      <c r="I35" s="297">
        <v>5.86</v>
      </c>
      <c r="J35" s="297">
        <v>29.7</v>
      </c>
      <c r="K35" s="297">
        <v>21.7</v>
      </c>
      <c r="L35" s="297">
        <v>20.7</v>
      </c>
      <c r="M35" s="297">
        <v>30.8</v>
      </c>
      <c r="N35" s="349">
        <v>2.4300000000000002</v>
      </c>
      <c r="O35" s="268"/>
    </row>
    <row r="36" spans="2:15" ht="13.5" thickBot="1" x14ac:dyDescent="0.25">
      <c r="B36" s="267"/>
      <c r="C36" s="271" t="s">
        <v>217</v>
      </c>
      <c r="D36" s="300">
        <v>1</v>
      </c>
      <c r="E36" s="272"/>
      <c r="F36" s="272"/>
      <c r="G36" s="272"/>
      <c r="H36" s="272"/>
      <c r="I36" s="272"/>
      <c r="J36" s="272"/>
      <c r="K36" s="272"/>
      <c r="L36" s="272"/>
      <c r="M36" s="272"/>
      <c r="N36" s="272"/>
      <c r="O36" s="275"/>
    </row>
    <row r="38" spans="2:15" ht="13.5" thickBot="1" x14ac:dyDescent="0.25"/>
    <row r="39" spans="2:15" x14ac:dyDescent="0.2">
      <c r="C39" s="263" t="s">
        <v>218</v>
      </c>
      <c r="D39" s="264"/>
      <c r="E39" s="264"/>
      <c r="F39" s="264"/>
      <c r="G39" s="264"/>
      <c r="H39" s="264"/>
      <c r="I39" s="265"/>
    </row>
    <row r="40" spans="2:15" x14ac:dyDescent="0.2">
      <c r="C40" s="266"/>
      <c r="D40" s="267"/>
      <c r="E40" s="267"/>
      <c r="F40" s="267"/>
      <c r="G40" s="267"/>
      <c r="H40" s="267"/>
      <c r="I40" s="268"/>
    </row>
    <row r="41" spans="2:15" x14ac:dyDescent="0.2">
      <c r="C41" s="266"/>
      <c r="D41" s="267" t="str">
        <f>C10</f>
        <v>Cambrian (a)</v>
      </c>
      <c r="E41" s="267" t="str">
        <f>D10</f>
        <v>Greenhunter (e)</v>
      </c>
      <c r="F41" s="267" t="str">
        <f>E10</f>
        <v>Nuverra (b)</v>
      </c>
      <c r="G41" s="267" t="str">
        <f>O10</f>
        <v>Fairmont (f)</v>
      </c>
      <c r="H41" s="267" t="str">
        <f>P10</f>
        <v>Fairmont (g)</v>
      </c>
      <c r="I41" s="268" t="str">
        <f>Q10</f>
        <v>Total</v>
      </c>
    </row>
    <row r="42" spans="2:15" x14ac:dyDescent="0.2">
      <c r="C42" s="266"/>
      <c r="D42" s="269">
        <f>C11/$Q$11</f>
        <v>8.6152516742276936E-3</v>
      </c>
      <c r="E42" s="269">
        <f>D11/$Q$11</f>
        <v>0.12884856340462306</v>
      </c>
      <c r="F42" s="269">
        <f>E11/$Q$11</f>
        <v>7.2067401166558643E-3</v>
      </c>
      <c r="G42" s="269">
        <f>O11/$Q$11</f>
        <v>0.66196586735796081</v>
      </c>
      <c r="H42" s="269">
        <f>P11/$Q$11</f>
        <v>8.5780946208684372E-2</v>
      </c>
      <c r="I42" s="270">
        <f>Q11/$Q$11</f>
        <v>1</v>
      </c>
    </row>
    <row r="43" spans="2:15" x14ac:dyDescent="0.2">
      <c r="C43" s="266"/>
      <c r="D43" s="267"/>
      <c r="E43" s="267"/>
      <c r="F43" s="267"/>
      <c r="G43" s="267"/>
      <c r="H43" s="267"/>
      <c r="I43" s="268"/>
    </row>
    <row r="44" spans="2:15" ht="13.5" thickBot="1" x14ac:dyDescent="0.25">
      <c r="C44" s="271"/>
      <c r="D44" s="272"/>
      <c r="E44" s="272"/>
      <c r="F44" s="272"/>
      <c r="G44" s="273" t="s">
        <v>219</v>
      </c>
      <c r="H44" s="274">
        <f>G42+H42</f>
        <v>0.74774681356664519</v>
      </c>
      <c r="I44" s="275"/>
    </row>
    <row r="51" spans="9:16" x14ac:dyDescent="0.2">
      <c r="I51" s="225"/>
      <c r="J51" s="225"/>
      <c r="K51" s="225"/>
      <c r="L51" s="225"/>
      <c r="M51" s="225"/>
      <c r="N51" s="225"/>
      <c r="O51" s="225"/>
      <c r="P51" s="225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/>
  </sheetViews>
  <sheetFormatPr defaultColWidth="8.85546875" defaultRowHeight="15" x14ac:dyDescent="0.25"/>
  <cols>
    <col min="1" max="2" width="8.85546875" style="1"/>
    <col min="3" max="3" width="10.42578125" style="1" bestFit="1" customWidth="1"/>
    <col min="4" max="4" width="8.85546875" style="1"/>
    <col min="5" max="5" width="10.140625" style="6" customWidth="1"/>
    <col min="6" max="6" width="11.42578125" style="127" bestFit="1" customWidth="1"/>
    <col min="7" max="7" width="28.140625" customWidth="1"/>
    <col min="10" max="10" width="11.42578125" customWidth="1"/>
  </cols>
  <sheetData>
    <row r="1" spans="1:11" s="8" customFormat="1" ht="45.75" thickBot="1" x14ac:dyDescent="0.3">
      <c r="A1" s="2" t="s">
        <v>144</v>
      </c>
      <c r="B1" s="2" t="s">
        <v>37</v>
      </c>
      <c r="C1" s="2" t="s">
        <v>145</v>
      </c>
      <c r="D1" s="2" t="s">
        <v>146</v>
      </c>
      <c r="E1" s="3" t="s">
        <v>147</v>
      </c>
      <c r="F1" s="117" t="s">
        <v>148</v>
      </c>
      <c r="G1" s="8" t="s">
        <v>7</v>
      </c>
    </row>
    <row r="2" spans="1:11" x14ac:dyDescent="0.25">
      <c r="A2" s="10" t="s">
        <v>149</v>
      </c>
      <c r="B2" s="11" t="s">
        <v>150</v>
      </c>
      <c r="C2" s="12">
        <v>42158</v>
      </c>
      <c r="D2" s="11" t="s">
        <v>151</v>
      </c>
      <c r="E2" s="118">
        <v>315.39999999999998</v>
      </c>
      <c r="F2" s="119">
        <f>E2/$I$4</f>
        <v>156.13861386138612</v>
      </c>
      <c r="G2" s="120" t="s">
        <v>152</v>
      </c>
      <c r="I2" s="8" t="s">
        <v>181</v>
      </c>
    </row>
    <row r="3" spans="1:11" x14ac:dyDescent="0.25">
      <c r="A3" s="13" t="s">
        <v>149</v>
      </c>
      <c r="B3" s="4" t="s">
        <v>153</v>
      </c>
      <c r="C3" s="9">
        <v>42158</v>
      </c>
      <c r="D3" s="4" t="s">
        <v>151</v>
      </c>
      <c r="E3" s="5">
        <v>249.8</v>
      </c>
      <c r="F3" s="121">
        <f>E3/$I$4</f>
        <v>123.66336633663367</v>
      </c>
      <c r="G3" s="122" t="s">
        <v>152</v>
      </c>
      <c r="I3" t="s">
        <v>154</v>
      </c>
    </row>
    <row r="4" spans="1:11" x14ac:dyDescent="0.25">
      <c r="A4" s="13" t="s">
        <v>149</v>
      </c>
      <c r="B4" s="4" t="s">
        <v>155</v>
      </c>
      <c r="C4" s="9">
        <v>42158</v>
      </c>
      <c r="D4" s="4" t="s">
        <v>151</v>
      </c>
      <c r="E4" s="5">
        <v>489.8</v>
      </c>
      <c r="F4" s="121">
        <f t="shared" ref="F4:F49" si="0">E4/$I$4</f>
        <v>242.47524752475249</v>
      </c>
      <c r="G4" s="122" t="s">
        <v>152</v>
      </c>
      <c r="I4">
        <f>2.02</f>
        <v>2.02</v>
      </c>
    </row>
    <row r="5" spans="1:11" ht="15.75" thickBot="1" x14ac:dyDescent="0.3">
      <c r="A5" s="14" t="s">
        <v>149</v>
      </c>
      <c r="B5" s="15" t="s">
        <v>156</v>
      </c>
      <c r="C5" s="16">
        <v>42158</v>
      </c>
      <c r="D5" s="15" t="s">
        <v>151</v>
      </c>
      <c r="E5" s="123">
        <v>433.1</v>
      </c>
      <c r="F5" s="124">
        <f t="shared" si="0"/>
        <v>214.40594059405942</v>
      </c>
      <c r="G5" s="125" t="s">
        <v>152</v>
      </c>
      <c r="H5" s="126"/>
    </row>
    <row r="6" spans="1:11" x14ac:dyDescent="0.25">
      <c r="A6" s="10" t="s">
        <v>157</v>
      </c>
      <c r="B6" s="11" t="s">
        <v>150</v>
      </c>
      <c r="C6" s="12">
        <v>42158</v>
      </c>
      <c r="D6" s="11" t="s">
        <v>151</v>
      </c>
      <c r="E6" s="118">
        <v>535.29999999999995</v>
      </c>
      <c r="F6" s="119">
        <f t="shared" si="0"/>
        <v>265</v>
      </c>
      <c r="G6" s="120" t="s">
        <v>152</v>
      </c>
    </row>
    <row r="7" spans="1:11" ht="15.75" thickBot="1" x14ac:dyDescent="0.3">
      <c r="A7" s="13" t="s">
        <v>157</v>
      </c>
      <c r="B7" s="4" t="s">
        <v>153</v>
      </c>
      <c r="C7" s="9">
        <v>42158</v>
      </c>
      <c r="D7" s="4" t="s">
        <v>151</v>
      </c>
      <c r="E7" s="5">
        <v>499</v>
      </c>
      <c r="F7" s="121">
        <f t="shared" si="0"/>
        <v>247.02970297029702</v>
      </c>
      <c r="G7" s="122" t="s">
        <v>152</v>
      </c>
      <c r="I7" s="1"/>
      <c r="J7" s="6"/>
      <c r="K7" s="127"/>
    </row>
    <row r="8" spans="1:11" ht="30.75" thickBot="1" x14ac:dyDescent="0.3">
      <c r="A8" s="13" t="s">
        <v>157</v>
      </c>
      <c r="B8" s="4" t="s">
        <v>155</v>
      </c>
      <c r="C8" s="9">
        <v>42158</v>
      </c>
      <c r="D8" s="4" t="s">
        <v>151</v>
      </c>
      <c r="E8" s="5">
        <v>503.8</v>
      </c>
      <c r="F8" s="121">
        <f t="shared" si="0"/>
        <v>249.40594059405942</v>
      </c>
      <c r="G8" s="122" t="s">
        <v>152</v>
      </c>
      <c r="I8" s="1"/>
      <c r="J8" s="128" t="s">
        <v>158</v>
      </c>
      <c r="K8" s="129">
        <f>MAX(F2:F49)</f>
        <v>412.12871287128712</v>
      </c>
    </row>
    <row r="9" spans="1:11" ht="15.75" thickBot="1" x14ac:dyDescent="0.3">
      <c r="A9" s="14" t="s">
        <v>157</v>
      </c>
      <c r="B9" s="15" t="s">
        <v>156</v>
      </c>
      <c r="C9" s="16">
        <v>42158</v>
      </c>
      <c r="D9" s="15" t="s">
        <v>151</v>
      </c>
      <c r="E9" s="123">
        <v>500.7</v>
      </c>
      <c r="F9" s="124">
        <f t="shared" si="0"/>
        <v>247.87128712871285</v>
      </c>
      <c r="G9" s="125" t="s">
        <v>152</v>
      </c>
      <c r="H9" s="126"/>
      <c r="I9" s="1"/>
      <c r="J9" s="6"/>
      <c r="K9" s="127"/>
    </row>
    <row r="10" spans="1:11" x14ac:dyDescent="0.25">
      <c r="A10" s="10" t="s">
        <v>159</v>
      </c>
      <c r="B10" s="11" t="s">
        <v>150</v>
      </c>
      <c r="C10" s="12">
        <v>42158</v>
      </c>
      <c r="D10" s="11" t="s">
        <v>151</v>
      </c>
      <c r="E10" s="118">
        <v>471.8</v>
      </c>
      <c r="F10" s="119">
        <f t="shared" si="0"/>
        <v>233.56435643564356</v>
      </c>
      <c r="G10" s="120" t="s">
        <v>152</v>
      </c>
      <c r="J10" s="131">
        <f>AVERAGE(F2:F49)</f>
        <v>237.71658415841577</v>
      </c>
      <c r="K10" t="s">
        <v>169</v>
      </c>
    </row>
    <row r="11" spans="1:11" x14ac:dyDescent="0.25">
      <c r="A11" s="13" t="s">
        <v>159</v>
      </c>
      <c r="B11" s="4" t="s">
        <v>153</v>
      </c>
      <c r="C11" s="9">
        <v>42158</v>
      </c>
      <c r="D11" s="4" t="s">
        <v>151</v>
      </c>
      <c r="E11" s="5">
        <v>488.2</v>
      </c>
      <c r="F11" s="121">
        <f t="shared" si="0"/>
        <v>241.68316831683168</v>
      </c>
      <c r="G11" s="122" t="s">
        <v>152</v>
      </c>
      <c r="J11">
        <v>0.72399999999999998</v>
      </c>
      <c r="K11" t="s">
        <v>179</v>
      </c>
    </row>
    <row r="12" spans="1:11" x14ac:dyDescent="0.25">
      <c r="A12" s="13" t="s">
        <v>159</v>
      </c>
      <c r="B12" s="4" t="s">
        <v>155</v>
      </c>
      <c r="C12" s="9">
        <v>42158</v>
      </c>
      <c r="D12" s="4" t="s">
        <v>151</v>
      </c>
      <c r="E12" s="5">
        <v>471.6</v>
      </c>
      <c r="F12" s="121">
        <f t="shared" si="0"/>
        <v>233.46534653465346</v>
      </c>
      <c r="G12" s="122" t="s">
        <v>152</v>
      </c>
      <c r="J12">
        <f>1-J11</f>
        <v>0.27600000000000002</v>
      </c>
      <c r="K12" t="s">
        <v>180</v>
      </c>
    </row>
    <row r="13" spans="1:11" ht="15.75" thickBot="1" x14ac:dyDescent="0.3">
      <c r="A13" s="14" t="s">
        <v>159</v>
      </c>
      <c r="B13" s="15" t="s">
        <v>156</v>
      </c>
      <c r="C13" s="16">
        <v>42158</v>
      </c>
      <c r="D13" s="15" t="s">
        <v>151</v>
      </c>
      <c r="E13" s="123">
        <v>625.29999999999995</v>
      </c>
      <c r="F13" s="124">
        <f t="shared" si="0"/>
        <v>309.55445544554453</v>
      </c>
      <c r="G13" s="125" t="s">
        <v>152</v>
      </c>
      <c r="H13" s="126"/>
    </row>
    <row r="14" spans="1:11" x14ac:dyDescent="0.25">
      <c r="A14" s="10" t="s">
        <v>160</v>
      </c>
      <c r="B14" s="11" t="s">
        <v>150</v>
      </c>
      <c r="C14" s="12">
        <v>42158</v>
      </c>
      <c r="D14" s="11" t="s">
        <v>151</v>
      </c>
      <c r="E14" s="118">
        <v>510.9</v>
      </c>
      <c r="F14" s="119">
        <f t="shared" si="0"/>
        <v>252.9207920792079</v>
      </c>
      <c r="G14" s="120" t="s">
        <v>152</v>
      </c>
    </row>
    <row r="15" spans="1:11" x14ac:dyDescent="0.25">
      <c r="A15" s="13" t="s">
        <v>160</v>
      </c>
      <c r="B15" s="4" t="s">
        <v>153</v>
      </c>
      <c r="C15" s="9">
        <v>42158</v>
      </c>
      <c r="D15" s="4" t="s">
        <v>151</v>
      </c>
      <c r="E15" s="5">
        <v>671</v>
      </c>
      <c r="F15" s="121">
        <f t="shared" si="0"/>
        <v>332.1782178217822</v>
      </c>
      <c r="G15" s="122" t="s">
        <v>152</v>
      </c>
    </row>
    <row r="16" spans="1:11" x14ac:dyDescent="0.25">
      <c r="A16" s="13" t="s">
        <v>160</v>
      </c>
      <c r="B16" s="4" t="s">
        <v>155</v>
      </c>
      <c r="C16" s="9">
        <v>42158</v>
      </c>
      <c r="D16" s="4" t="s">
        <v>151</v>
      </c>
      <c r="E16" s="5">
        <v>611.20000000000005</v>
      </c>
      <c r="F16" s="121">
        <f t="shared" si="0"/>
        <v>302.57425742574259</v>
      </c>
      <c r="G16" s="122" t="s">
        <v>152</v>
      </c>
    </row>
    <row r="17" spans="1:8" ht="15.75" thickBot="1" x14ac:dyDescent="0.3">
      <c r="A17" s="14" t="s">
        <v>160</v>
      </c>
      <c r="B17" s="15" t="s">
        <v>156</v>
      </c>
      <c r="C17" s="16">
        <v>42158</v>
      </c>
      <c r="D17" s="15" t="s">
        <v>151</v>
      </c>
      <c r="E17" s="123"/>
      <c r="F17" s="124">
        <f t="shared" si="0"/>
        <v>0</v>
      </c>
      <c r="G17" s="125" t="s">
        <v>152</v>
      </c>
      <c r="H17" s="126"/>
    </row>
    <row r="18" spans="1:8" x14ac:dyDescent="0.25">
      <c r="A18" s="10" t="s">
        <v>161</v>
      </c>
      <c r="B18" s="11" t="s">
        <v>150</v>
      </c>
      <c r="C18" s="12">
        <v>42158</v>
      </c>
      <c r="D18" s="11" t="s">
        <v>151</v>
      </c>
      <c r="E18" s="118">
        <v>444.8</v>
      </c>
      <c r="F18" s="119">
        <f t="shared" si="0"/>
        <v>220.19801980198019</v>
      </c>
      <c r="G18" s="120" t="s">
        <v>152</v>
      </c>
    </row>
    <row r="19" spans="1:8" x14ac:dyDescent="0.25">
      <c r="A19" s="13" t="s">
        <v>161</v>
      </c>
      <c r="B19" s="4" t="s">
        <v>153</v>
      </c>
      <c r="C19" s="9">
        <v>42158</v>
      </c>
      <c r="D19" s="4" t="s">
        <v>151</v>
      </c>
      <c r="E19" s="5"/>
      <c r="F19" s="121">
        <f t="shared" si="0"/>
        <v>0</v>
      </c>
      <c r="G19" s="122" t="s">
        <v>152</v>
      </c>
    </row>
    <row r="20" spans="1:8" x14ac:dyDescent="0.25">
      <c r="A20" s="13" t="s">
        <v>161</v>
      </c>
      <c r="B20" s="4" t="s">
        <v>155</v>
      </c>
      <c r="C20" s="9">
        <v>42158</v>
      </c>
      <c r="D20" s="4" t="s">
        <v>151</v>
      </c>
      <c r="E20" s="5">
        <v>530.5</v>
      </c>
      <c r="F20" s="121">
        <f t="shared" si="0"/>
        <v>262.62376237623761</v>
      </c>
      <c r="G20" s="122" t="s">
        <v>152</v>
      </c>
    </row>
    <row r="21" spans="1:8" ht="15.75" thickBot="1" x14ac:dyDescent="0.3">
      <c r="A21" s="14" t="s">
        <v>161</v>
      </c>
      <c r="B21" s="15" t="s">
        <v>156</v>
      </c>
      <c r="C21" s="16">
        <v>42158</v>
      </c>
      <c r="D21" s="15" t="s">
        <v>151</v>
      </c>
      <c r="E21" s="123">
        <v>765.9</v>
      </c>
      <c r="F21" s="124">
        <f t="shared" si="0"/>
        <v>379.15841584158414</v>
      </c>
      <c r="G21" s="125" t="s">
        <v>152</v>
      </c>
      <c r="H21" s="126"/>
    </row>
    <row r="22" spans="1:8" x14ac:dyDescent="0.25">
      <c r="A22" s="10" t="s">
        <v>162</v>
      </c>
      <c r="B22" s="11" t="s">
        <v>150</v>
      </c>
      <c r="C22" s="12">
        <v>42158</v>
      </c>
      <c r="D22" s="11" t="s">
        <v>151</v>
      </c>
      <c r="E22" s="118">
        <v>291.10000000000002</v>
      </c>
      <c r="F22" s="119">
        <f t="shared" si="0"/>
        <v>144.10891089108912</v>
      </c>
      <c r="G22" s="120" t="s">
        <v>152</v>
      </c>
    </row>
    <row r="23" spans="1:8" x14ac:dyDescent="0.25">
      <c r="A23" s="13" t="s">
        <v>162</v>
      </c>
      <c r="B23" s="4" t="s">
        <v>153</v>
      </c>
      <c r="C23" s="9">
        <v>42158</v>
      </c>
      <c r="D23" s="4" t="s">
        <v>151</v>
      </c>
      <c r="E23" s="5">
        <v>704.6</v>
      </c>
      <c r="F23" s="121">
        <f t="shared" si="0"/>
        <v>348.81188118811883</v>
      </c>
      <c r="G23" s="122" t="s">
        <v>152</v>
      </c>
    </row>
    <row r="24" spans="1:8" x14ac:dyDescent="0.25">
      <c r="A24" s="13" t="s">
        <v>162</v>
      </c>
      <c r="B24" s="4" t="s">
        <v>155</v>
      </c>
      <c r="C24" s="9">
        <v>42158</v>
      </c>
      <c r="D24" s="4" t="s">
        <v>151</v>
      </c>
      <c r="E24" s="5">
        <v>422.6</v>
      </c>
      <c r="F24" s="121">
        <f t="shared" si="0"/>
        <v>209.20792079207922</v>
      </c>
      <c r="G24" s="122" t="s">
        <v>152</v>
      </c>
    </row>
    <row r="25" spans="1:8" ht="15.75" thickBot="1" x14ac:dyDescent="0.3">
      <c r="A25" s="14" t="s">
        <v>162</v>
      </c>
      <c r="B25" s="15" t="s">
        <v>156</v>
      </c>
      <c r="C25" s="16">
        <v>42158</v>
      </c>
      <c r="D25" s="15" t="s">
        <v>151</v>
      </c>
      <c r="E25" s="123">
        <v>598</v>
      </c>
      <c r="F25" s="124">
        <f t="shared" si="0"/>
        <v>296.03960396039605</v>
      </c>
      <c r="G25" s="125" t="s">
        <v>152</v>
      </c>
      <c r="H25" s="126"/>
    </row>
    <row r="26" spans="1:8" x14ac:dyDescent="0.25">
      <c r="A26" s="10" t="s">
        <v>163</v>
      </c>
      <c r="B26" s="11" t="s">
        <v>150</v>
      </c>
      <c r="C26" s="12">
        <v>42158</v>
      </c>
      <c r="D26" s="11" t="s">
        <v>151</v>
      </c>
      <c r="E26" s="118">
        <v>329.2</v>
      </c>
      <c r="F26" s="119">
        <f t="shared" si="0"/>
        <v>162.97029702970298</v>
      </c>
      <c r="G26" s="120" t="s">
        <v>152</v>
      </c>
    </row>
    <row r="27" spans="1:8" x14ac:dyDescent="0.25">
      <c r="A27" s="13" t="s">
        <v>163</v>
      </c>
      <c r="B27" s="4" t="s">
        <v>153</v>
      </c>
      <c r="C27" s="9">
        <v>42158</v>
      </c>
      <c r="D27" s="4" t="s">
        <v>151</v>
      </c>
      <c r="E27" s="5">
        <v>471.9</v>
      </c>
      <c r="F27" s="121">
        <f t="shared" si="0"/>
        <v>233.61386138613861</v>
      </c>
      <c r="G27" s="122" t="s">
        <v>152</v>
      </c>
    </row>
    <row r="28" spans="1:8" x14ac:dyDescent="0.25">
      <c r="A28" s="13" t="s">
        <v>163</v>
      </c>
      <c r="B28" s="4" t="s">
        <v>155</v>
      </c>
      <c r="C28" s="9">
        <v>42158</v>
      </c>
      <c r="D28" s="4" t="s">
        <v>151</v>
      </c>
      <c r="E28" s="5">
        <v>326.2</v>
      </c>
      <c r="F28" s="121">
        <f t="shared" si="0"/>
        <v>161.48514851485149</v>
      </c>
      <c r="G28" s="122" t="s">
        <v>152</v>
      </c>
    </row>
    <row r="29" spans="1:8" ht="15.75" thickBot="1" x14ac:dyDescent="0.3">
      <c r="A29" s="14" t="s">
        <v>163</v>
      </c>
      <c r="B29" s="15" t="s">
        <v>156</v>
      </c>
      <c r="C29" s="16">
        <v>42158</v>
      </c>
      <c r="D29" s="15" t="s">
        <v>151</v>
      </c>
      <c r="E29" s="123">
        <v>354.5</v>
      </c>
      <c r="F29" s="124">
        <f t="shared" si="0"/>
        <v>175.49504950495049</v>
      </c>
      <c r="G29" s="125" t="s">
        <v>152</v>
      </c>
      <c r="H29" s="126"/>
    </row>
    <row r="30" spans="1:8" x14ac:dyDescent="0.25">
      <c r="A30" s="10" t="s">
        <v>164</v>
      </c>
      <c r="B30" s="11" t="s">
        <v>150</v>
      </c>
      <c r="C30" s="12">
        <v>42158</v>
      </c>
      <c r="D30" s="11" t="s">
        <v>151</v>
      </c>
      <c r="E30" s="118">
        <v>151.30000000000001</v>
      </c>
      <c r="F30" s="119">
        <f t="shared" si="0"/>
        <v>74.900990099009903</v>
      </c>
      <c r="G30" s="120" t="s">
        <v>152</v>
      </c>
    </row>
    <row r="31" spans="1:8" x14ac:dyDescent="0.25">
      <c r="A31" s="13" t="s">
        <v>164</v>
      </c>
      <c r="B31" s="4" t="s">
        <v>153</v>
      </c>
      <c r="C31" s="9">
        <v>42158</v>
      </c>
      <c r="D31" s="4" t="s">
        <v>151</v>
      </c>
      <c r="E31" s="5">
        <v>229.8</v>
      </c>
      <c r="F31" s="121">
        <f t="shared" si="0"/>
        <v>113.76237623762377</v>
      </c>
      <c r="G31" s="122" t="s">
        <v>152</v>
      </c>
    </row>
    <row r="32" spans="1:8" x14ac:dyDescent="0.25">
      <c r="A32" s="13" t="s">
        <v>164</v>
      </c>
      <c r="B32" s="4" t="s">
        <v>155</v>
      </c>
      <c r="C32" s="9">
        <v>42158</v>
      </c>
      <c r="D32" s="4" t="s">
        <v>151</v>
      </c>
      <c r="E32" s="5">
        <v>233.9</v>
      </c>
      <c r="F32" s="121">
        <f t="shared" si="0"/>
        <v>115.79207920792079</v>
      </c>
      <c r="G32" s="122" t="s">
        <v>152</v>
      </c>
    </row>
    <row r="33" spans="1:10" ht="15.75" thickBot="1" x14ac:dyDescent="0.3">
      <c r="A33" s="14" t="s">
        <v>164</v>
      </c>
      <c r="B33" s="15" t="s">
        <v>156</v>
      </c>
      <c r="C33" s="16">
        <v>42158</v>
      </c>
      <c r="D33" s="15" t="s">
        <v>151</v>
      </c>
      <c r="E33" s="123">
        <v>374.5</v>
      </c>
      <c r="F33" s="124">
        <f t="shared" si="0"/>
        <v>185.39603960396039</v>
      </c>
      <c r="G33" s="125" t="s">
        <v>152</v>
      </c>
      <c r="H33" s="126"/>
    </row>
    <row r="34" spans="1:10" x14ac:dyDescent="0.25">
      <c r="A34" s="10" t="s">
        <v>165</v>
      </c>
      <c r="B34" s="11" t="s">
        <v>150</v>
      </c>
      <c r="C34" s="12">
        <v>42158</v>
      </c>
      <c r="D34" s="11" t="s">
        <v>151</v>
      </c>
      <c r="E34" s="118">
        <v>693</v>
      </c>
      <c r="F34" s="119">
        <f t="shared" si="0"/>
        <v>343.06930693069307</v>
      </c>
      <c r="G34" s="120" t="s">
        <v>152</v>
      </c>
    </row>
    <row r="35" spans="1:10" x14ac:dyDescent="0.25">
      <c r="A35" s="13" t="s">
        <v>165</v>
      </c>
      <c r="B35" s="4" t="s">
        <v>153</v>
      </c>
      <c r="C35" s="9">
        <v>42158</v>
      </c>
      <c r="D35" s="4" t="s">
        <v>151</v>
      </c>
      <c r="E35" s="5">
        <v>649.6</v>
      </c>
      <c r="F35" s="121">
        <f t="shared" si="0"/>
        <v>321.58415841584161</v>
      </c>
      <c r="G35" s="122" t="s">
        <v>152</v>
      </c>
    </row>
    <row r="36" spans="1:10" x14ac:dyDescent="0.25">
      <c r="A36" s="13" t="s">
        <v>165</v>
      </c>
      <c r="B36" s="4" t="s">
        <v>155</v>
      </c>
      <c r="C36" s="9">
        <v>42158</v>
      </c>
      <c r="D36" s="4" t="s">
        <v>151</v>
      </c>
      <c r="E36" s="5">
        <v>481.5</v>
      </c>
      <c r="F36" s="121">
        <f t="shared" si="0"/>
        <v>238.36633663366337</v>
      </c>
      <c r="G36" s="122" t="s">
        <v>152</v>
      </c>
    </row>
    <row r="37" spans="1:10" ht="15.75" thickBot="1" x14ac:dyDescent="0.3">
      <c r="A37" s="14" t="s">
        <v>165</v>
      </c>
      <c r="B37" s="15" t="s">
        <v>156</v>
      </c>
      <c r="C37" s="16">
        <v>42158</v>
      </c>
      <c r="D37" s="15" t="s">
        <v>151</v>
      </c>
      <c r="E37" s="123">
        <v>708.1</v>
      </c>
      <c r="F37" s="124">
        <f t="shared" si="0"/>
        <v>350.54455445544556</v>
      </c>
      <c r="G37" s="125" t="s">
        <v>152</v>
      </c>
      <c r="H37" s="126"/>
    </row>
    <row r="38" spans="1:10" x14ac:dyDescent="0.25">
      <c r="A38" s="10" t="s">
        <v>166</v>
      </c>
      <c r="B38" s="11" t="s">
        <v>150</v>
      </c>
      <c r="C38" s="12">
        <v>42158</v>
      </c>
      <c r="D38" s="11" t="s">
        <v>151</v>
      </c>
      <c r="E38" s="118">
        <v>331.1</v>
      </c>
      <c r="F38" s="119">
        <f t="shared" si="0"/>
        <v>163.91089108910893</v>
      </c>
      <c r="G38" s="120" t="s">
        <v>152</v>
      </c>
    </row>
    <row r="39" spans="1:10" x14ac:dyDescent="0.25">
      <c r="A39" s="13" t="s">
        <v>166</v>
      </c>
      <c r="B39" s="4" t="s">
        <v>153</v>
      </c>
      <c r="C39" s="9">
        <v>42158</v>
      </c>
      <c r="D39" s="4" t="s">
        <v>151</v>
      </c>
      <c r="E39" s="5">
        <v>406.8</v>
      </c>
      <c r="F39" s="121">
        <f t="shared" si="0"/>
        <v>201.38613861386139</v>
      </c>
      <c r="G39" s="122" t="s">
        <v>152</v>
      </c>
    </row>
    <row r="40" spans="1:10" x14ac:dyDescent="0.25">
      <c r="A40" s="13" t="s">
        <v>166</v>
      </c>
      <c r="B40" s="4" t="s">
        <v>155</v>
      </c>
      <c r="C40" s="9">
        <v>42158</v>
      </c>
      <c r="D40" s="4" t="s">
        <v>151</v>
      </c>
      <c r="E40" s="5">
        <v>396.3</v>
      </c>
      <c r="F40" s="121">
        <f t="shared" si="0"/>
        <v>196.1881188118812</v>
      </c>
      <c r="G40" s="122" t="s">
        <v>152</v>
      </c>
    </row>
    <row r="41" spans="1:10" ht="15.75" thickBot="1" x14ac:dyDescent="0.3">
      <c r="A41" s="14" t="s">
        <v>166</v>
      </c>
      <c r="B41" s="15" t="s">
        <v>156</v>
      </c>
      <c r="C41" s="16">
        <v>42158</v>
      </c>
      <c r="D41" s="15" t="s">
        <v>151</v>
      </c>
      <c r="E41" s="123">
        <v>688.5</v>
      </c>
      <c r="F41" s="124">
        <f t="shared" si="0"/>
        <v>340.84158415841586</v>
      </c>
      <c r="G41" s="125" t="s">
        <v>152</v>
      </c>
      <c r="H41" s="126"/>
    </row>
    <row r="42" spans="1:10" x14ac:dyDescent="0.25">
      <c r="A42" s="10" t="s">
        <v>167</v>
      </c>
      <c r="B42" s="11" t="s">
        <v>150</v>
      </c>
      <c r="C42" s="12">
        <v>42158</v>
      </c>
      <c r="D42" s="11" t="s">
        <v>151</v>
      </c>
      <c r="E42" s="118">
        <v>475.3</v>
      </c>
      <c r="F42" s="119">
        <f t="shared" si="0"/>
        <v>235.29702970297029</v>
      </c>
      <c r="G42" s="120" t="s">
        <v>152</v>
      </c>
    </row>
    <row r="43" spans="1:10" x14ac:dyDescent="0.25">
      <c r="A43" s="13" t="s">
        <v>167</v>
      </c>
      <c r="B43" s="4" t="s">
        <v>153</v>
      </c>
      <c r="C43" s="9">
        <v>42158</v>
      </c>
      <c r="D43" s="4" t="s">
        <v>151</v>
      </c>
      <c r="E43" s="5">
        <v>644</v>
      </c>
      <c r="F43" s="121">
        <f t="shared" si="0"/>
        <v>318.81188118811883</v>
      </c>
      <c r="G43" s="122" t="s">
        <v>152</v>
      </c>
    </row>
    <row r="44" spans="1:10" x14ac:dyDescent="0.25">
      <c r="A44" s="13" t="s">
        <v>167</v>
      </c>
      <c r="B44" s="4" t="s">
        <v>155</v>
      </c>
      <c r="C44" s="9">
        <v>42158</v>
      </c>
      <c r="D44" s="4" t="s">
        <v>151</v>
      </c>
      <c r="E44" s="5">
        <v>660.1</v>
      </c>
      <c r="F44" s="121">
        <f t="shared" si="0"/>
        <v>326.78217821782181</v>
      </c>
      <c r="G44" s="122" t="s">
        <v>152</v>
      </c>
    </row>
    <row r="45" spans="1:10" ht="15.75" thickBot="1" x14ac:dyDescent="0.3">
      <c r="A45" s="14" t="s">
        <v>167</v>
      </c>
      <c r="B45" s="15" t="s">
        <v>156</v>
      </c>
      <c r="C45" s="16">
        <v>42158</v>
      </c>
      <c r="D45" s="15" t="s">
        <v>151</v>
      </c>
      <c r="E45" s="123">
        <v>735.2</v>
      </c>
      <c r="F45" s="124">
        <f t="shared" si="0"/>
        <v>363.96039603960401</v>
      </c>
      <c r="G45" s="125" t="s">
        <v>152</v>
      </c>
      <c r="H45" s="126"/>
    </row>
    <row r="46" spans="1:10" x14ac:dyDescent="0.25">
      <c r="A46" s="10" t="s">
        <v>168</v>
      </c>
      <c r="B46" s="11" t="s">
        <v>150</v>
      </c>
      <c r="C46" s="12">
        <v>42158</v>
      </c>
      <c r="D46" s="11" t="s">
        <v>151</v>
      </c>
      <c r="E46" s="118">
        <v>456.6</v>
      </c>
      <c r="F46" s="119">
        <f t="shared" si="0"/>
        <v>226.03960396039605</v>
      </c>
      <c r="G46" s="120" t="s">
        <v>152</v>
      </c>
    </row>
    <row r="47" spans="1:10" x14ac:dyDescent="0.25">
      <c r="A47" s="13" t="s">
        <v>168</v>
      </c>
      <c r="B47" s="4" t="s">
        <v>153</v>
      </c>
      <c r="C47" s="9">
        <v>42158</v>
      </c>
      <c r="D47" s="4" t="s">
        <v>151</v>
      </c>
      <c r="E47" s="5">
        <v>832.5</v>
      </c>
      <c r="F47" s="121">
        <f t="shared" si="0"/>
        <v>412.12871287128712</v>
      </c>
      <c r="G47" s="122" t="s">
        <v>152</v>
      </c>
    </row>
    <row r="48" spans="1:10" x14ac:dyDescent="0.25">
      <c r="A48" s="13" t="s">
        <v>168</v>
      </c>
      <c r="B48" s="4" t="s">
        <v>155</v>
      </c>
      <c r="C48" s="9">
        <v>42158</v>
      </c>
      <c r="D48" s="4" t="s">
        <v>151</v>
      </c>
      <c r="E48" s="5">
        <v>631</v>
      </c>
      <c r="F48" s="121">
        <f t="shared" si="0"/>
        <v>312.37623762376239</v>
      </c>
      <c r="G48" s="122" t="s">
        <v>152</v>
      </c>
      <c r="J48" s="126"/>
    </row>
    <row r="49" spans="1:8" ht="15.75" thickBot="1" x14ac:dyDescent="0.3">
      <c r="A49" s="14" t="s">
        <v>168</v>
      </c>
      <c r="B49" s="15" t="s">
        <v>156</v>
      </c>
      <c r="C49" s="16">
        <v>42158</v>
      </c>
      <c r="D49" s="15" t="s">
        <v>151</v>
      </c>
      <c r="E49" s="123">
        <v>653.70000000000005</v>
      </c>
      <c r="F49" s="124">
        <f t="shared" si="0"/>
        <v>323.61386138613864</v>
      </c>
      <c r="G49" s="125" t="s">
        <v>152</v>
      </c>
      <c r="H49" s="126"/>
    </row>
    <row r="51" spans="1:8" x14ac:dyDescent="0.25">
      <c r="F51" s="130"/>
    </row>
  </sheetData>
  <pageMargins left="0.7" right="0.7" top="0.75" bottom="0.75" header="0.3" footer="0.3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 tonages</vt:lpstr>
      <vt:lpstr>individual loads</vt:lpstr>
      <vt:lpstr>waste depth, volume</vt:lpstr>
      <vt:lpstr>material data</vt:lpstr>
      <vt:lpstr>REP CONC - waste</vt:lpstr>
      <vt:lpstr>FBP container TENORM survey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